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6A25DA5-B65D-485A-B334-195CB76E3467}" xr6:coauthVersionLast="36" xr6:coauthVersionMax="36" xr10:uidLastSave="{00000000-0000-0000-0000-000000000000}"/>
  <bookViews>
    <workbookView xWindow="0" yWindow="0" windowWidth="28800" windowHeight="116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закупке'!$A$1:$AV$26</definedName>
    <definedName name="_xlnm.Print_Area" localSheetId="11">'8. Общие сведения'!$A$1:$B$106</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91029"/>
</workbook>
</file>

<file path=xl/calcChain.xml><?xml version="1.0" encoding="utf-8"?>
<calcChain xmlns="http://schemas.openxmlformats.org/spreadsheetml/2006/main">
  <c r="M30" i="15" l="1"/>
  <c r="M24" i="15"/>
  <c r="B48" i="37" l="1"/>
  <c r="C81" i="37"/>
  <c r="B81" i="37"/>
  <c r="J26" i="5" l="1"/>
  <c r="D26" i="5"/>
  <c r="AE25" i="5"/>
  <c r="B25" i="22"/>
  <c r="B27" i="22"/>
  <c r="F30"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AB25" i="15"/>
  <c r="AC25" i="15"/>
  <c r="AB26" i="15"/>
  <c r="AC26" i="15"/>
  <c r="AB27" i="15"/>
  <c r="AC27" i="15"/>
  <c r="AB28" i="15"/>
  <c r="AC28" i="15"/>
  <c r="AB29" i="15"/>
  <c r="AC29" i="15"/>
  <c r="AB30" i="15"/>
  <c r="AC30"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AC24" i="15"/>
  <c r="AB24" i="15"/>
  <c r="R30" i="15"/>
  <c r="R24" i="15"/>
  <c r="V30" i="15"/>
  <c r="V24" i="15"/>
  <c r="D30" i="15"/>
  <c r="D24" i="15"/>
  <c r="K30" i="15"/>
  <c r="J30" i="15"/>
  <c r="I30" i="15"/>
  <c r="H30" i="15"/>
  <c r="K24" i="15"/>
  <c r="J24" i="15"/>
  <c r="I24" i="15"/>
  <c r="H24" i="15"/>
  <c r="I106" i="37" l="1"/>
  <c r="J106" i="37" s="1"/>
  <c r="K106" i="37" s="1"/>
  <c r="L106" i="37" s="1"/>
  <c r="M106" i="37" s="1"/>
  <c r="N106" i="37" s="1"/>
  <c r="O106" i="37" s="1"/>
  <c r="P106" i="37" s="1"/>
  <c r="Q106" i="37" s="1"/>
  <c r="R106" i="37" s="1"/>
  <c r="S106" i="37" s="1"/>
  <c r="T106" i="37" s="1"/>
  <c r="U106" i="37" s="1"/>
  <c r="V106" i="37" s="1"/>
  <c r="W106" i="37" s="1"/>
  <c r="X106" i="37" s="1"/>
  <c r="Y106" i="37" s="1"/>
  <c r="Z106" i="37" s="1"/>
  <c r="AA106" i="37" s="1"/>
  <c r="AB106" i="37" s="1"/>
  <c r="AC106" i="37" s="1"/>
  <c r="AD106" i="37" s="1"/>
  <c r="AE106" i="37" s="1"/>
  <c r="AF106" i="37" s="1"/>
  <c r="AG106" i="37" s="1"/>
  <c r="AH106" i="37" s="1"/>
  <c r="AI106" i="37" s="1"/>
  <c r="AJ106" i="37" s="1"/>
  <c r="AK106" i="37" s="1"/>
  <c r="AL106" i="37" s="1"/>
  <c r="AM106" i="37" s="1"/>
  <c r="AN106" i="37" s="1"/>
  <c r="AO106" i="37" s="1"/>
  <c r="AP106" i="37" s="1"/>
  <c r="AQ106" i="37" s="1"/>
  <c r="W30" i="15" l="1"/>
  <c r="D81" i="37"/>
  <c r="U30" i="15"/>
  <c r="T30" i="15"/>
  <c r="S30" i="15"/>
  <c r="Q30" i="15"/>
  <c r="P30" i="15"/>
  <c r="O30" i="15"/>
  <c r="N30" i="15"/>
  <c r="L30" i="15"/>
  <c r="W24" i="15"/>
  <c r="U24" i="15"/>
  <c r="T24" i="15"/>
  <c r="S24" i="15"/>
  <c r="Q24" i="15"/>
  <c r="P24" i="15"/>
  <c r="O24" i="15"/>
  <c r="N24" i="15"/>
  <c r="L24" i="15"/>
  <c r="G129" i="37" l="1"/>
  <c r="D130" i="37"/>
  <c r="C48" i="15" l="1"/>
  <c r="C56" i="15" s="1"/>
  <c r="C63" i="15" s="1"/>
  <c r="C30" i="15"/>
  <c r="C52" i="15" s="1"/>
  <c r="C24" i="15"/>
  <c r="G101" i="37" l="1"/>
  <c r="H101" i="37"/>
  <c r="I101" i="37"/>
  <c r="J101" i="37"/>
  <c r="K101" i="37"/>
  <c r="L101" i="37"/>
  <c r="M101" i="37"/>
  <c r="N101" i="37"/>
  <c r="O101" i="37"/>
  <c r="P101" i="37"/>
  <c r="Q101" i="37"/>
  <c r="R101" i="37"/>
  <c r="S101" i="37"/>
  <c r="T101" i="37"/>
  <c r="U101" i="37"/>
  <c r="V101" i="37"/>
  <c r="W101" i="37"/>
  <c r="X101" i="37"/>
  <c r="Y101" i="37"/>
  <c r="Z101" i="37"/>
  <c r="AA101" i="37"/>
  <c r="AB101" i="37"/>
  <c r="AC101" i="37"/>
  <c r="AD101" i="37"/>
  <c r="AE101" i="37"/>
  <c r="AF101" i="37"/>
  <c r="AG101" i="37"/>
  <c r="AH101" i="37"/>
  <c r="AI101" i="37"/>
  <c r="AJ101" i="37"/>
  <c r="AK101" i="37"/>
  <c r="AL101" i="37"/>
  <c r="AM101" i="37"/>
  <c r="AN101" i="37"/>
  <c r="F101" i="37"/>
  <c r="F102" i="37"/>
  <c r="B97" i="22" l="1"/>
  <c r="E133" i="37" l="1"/>
  <c r="C48" i="37"/>
  <c r="D48" i="37"/>
  <c r="X30" i="15" l="1"/>
  <c r="X24" i="15"/>
  <c r="E64" i="15" l="1"/>
  <c r="E62" i="15"/>
  <c r="E61" i="15"/>
  <c r="E60" i="15"/>
  <c r="E59" i="15"/>
  <c r="E58" i="15"/>
  <c r="E57" i="15"/>
  <c r="E55" i="15"/>
  <c r="E54" i="15"/>
  <c r="E53"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F24" i="15" s="1"/>
  <c r="AA30" i="15"/>
  <c r="Z30" i="15"/>
  <c r="Y30" i="15"/>
  <c r="G30" i="15"/>
  <c r="AA24" i="15"/>
  <c r="Z24" i="15"/>
  <c r="Y24" i="15"/>
  <c r="G24" i="15"/>
  <c r="C49" i="7" l="1"/>
  <c r="C83" i="22"/>
  <c r="C48" i="7"/>
  <c r="E56" i="15"/>
  <c r="B25" i="37"/>
  <c r="E24" i="15"/>
  <c r="C81" i="22"/>
  <c r="E30" i="15"/>
  <c r="D67" i="37" l="1"/>
  <c r="B29" i="37"/>
  <c r="E52" i="15"/>
  <c r="E63" i="15"/>
  <c r="D134" i="37" l="1"/>
  <c r="B73" i="37" s="1"/>
  <c r="C134" i="37"/>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AH132" i="37" s="1"/>
  <c r="AI132" i="37" s="1"/>
  <c r="AJ132" i="37" s="1"/>
  <c r="AK132" i="37" s="1"/>
  <c r="AL132" i="37" s="1"/>
  <c r="AM132" i="37" s="1"/>
  <c r="AN132" i="37" s="1"/>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AH128" i="37" s="1"/>
  <c r="AI128" i="37" s="1"/>
  <c r="AJ128" i="37" s="1"/>
  <c r="AK128" i="37" s="1"/>
  <c r="AL128" i="37" s="1"/>
  <c r="AM128" i="37" s="1"/>
  <c r="AN128" i="37" s="1"/>
  <c r="G114" i="37"/>
  <c r="G113" i="37"/>
  <c r="I113" i="37" s="1"/>
  <c r="I115" i="37" s="1"/>
  <c r="C103" i="37" s="1"/>
  <c r="D103" i="37" s="1"/>
  <c r="E103" i="37" s="1"/>
  <c r="D113" i="37"/>
  <c r="B113"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AH100" i="37" s="1"/>
  <c r="AI100" i="37" s="1"/>
  <c r="AJ100" i="37" s="1"/>
  <c r="AK100" i="37" s="1"/>
  <c r="AL100" i="37" s="1"/>
  <c r="AM100" i="37" s="1"/>
  <c r="AN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AG91" i="37" s="1"/>
  <c r="AH91" i="37" s="1"/>
  <c r="AI91" i="37" s="1"/>
  <c r="AJ91" i="37" s="1"/>
  <c r="AK91" i="37" s="1"/>
  <c r="AL91" i="37" s="1"/>
  <c r="B76" i="37"/>
  <c r="B74" i="37"/>
  <c r="A62" i="37"/>
  <c r="B60" i="37"/>
  <c r="C58" i="37"/>
  <c r="C74" i="37" s="1"/>
  <c r="B52" i="37"/>
  <c r="B50" i="37"/>
  <c r="B59" i="37" s="1"/>
  <c r="B47" i="37"/>
  <c r="B45" i="37"/>
  <c r="H129" i="37" l="1"/>
  <c r="E48" i="37"/>
  <c r="E130" i="37"/>
  <c r="B49" i="37"/>
  <c r="C101" i="37"/>
  <c r="B46" i="37"/>
  <c r="F103" i="37"/>
  <c r="E101" i="37"/>
  <c r="C47" i="37"/>
  <c r="C52" i="37"/>
  <c r="D101" i="37"/>
  <c r="G115" i="37"/>
  <c r="D58" i="37"/>
  <c r="D74" i="37" s="1"/>
  <c r="B66" i="37"/>
  <c r="B68" i="37" s="1"/>
  <c r="B80" i="37"/>
  <c r="E134" i="37"/>
  <c r="C73" i="37" s="1"/>
  <c r="F133" i="37"/>
  <c r="F130" i="37" l="1"/>
  <c r="C49" i="37"/>
  <c r="I129" i="37"/>
  <c r="F48" i="37"/>
  <c r="G103" i="37"/>
  <c r="H103" i="37" s="1"/>
  <c r="E58" i="37"/>
  <c r="F58" i="37" s="1"/>
  <c r="D52" i="37"/>
  <c r="D47" i="37"/>
  <c r="B75" i="37"/>
  <c r="G133" i="37"/>
  <c r="G134" i="37" s="1"/>
  <c r="E73" i="37" s="1"/>
  <c r="F134" i="37"/>
  <c r="D73" i="37" s="1"/>
  <c r="J129" i="37" l="1"/>
  <c r="G48" i="37"/>
  <c r="D49" i="37"/>
  <c r="D50" i="37" s="1"/>
  <c r="G130" i="37"/>
  <c r="E47" i="37"/>
  <c r="E52" i="37"/>
  <c r="E74" i="37"/>
  <c r="I103" i="37"/>
  <c r="H133" i="37"/>
  <c r="H134" i="37" s="1"/>
  <c r="F73" i="37" s="1"/>
  <c r="G58" i="37"/>
  <c r="F52" i="37"/>
  <c r="F47" i="37"/>
  <c r="F74" i="37"/>
  <c r="D59" i="37" l="1"/>
  <c r="H130" i="37"/>
  <c r="E49" i="37"/>
  <c r="H48" i="37"/>
  <c r="K129" i="37"/>
  <c r="J103" i="37"/>
  <c r="G74" i="37"/>
  <c r="G52" i="37"/>
  <c r="G47" i="37"/>
  <c r="H58" i="37"/>
  <c r="I133" i="37"/>
  <c r="I134" i="37" s="1"/>
  <c r="E50" i="37" l="1"/>
  <c r="E59" i="37" s="1"/>
  <c r="E80" i="37" s="1"/>
  <c r="B85" i="37"/>
  <c r="G73" i="37"/>
  <c r="I48" i="37"/>
  <c r="L129" i="37"/>
  <c r="I130" i="37"/>
  <c r="F49" i="37"/>
  <c r="K103" i="37"/>
  <c r="J133" i="37"/>
  <c r="H74" i="37"/>
  <c r="I58" i="37"/>
  <c r="H52" i="37"/>
  <c r="H47" i="37"/>
  <c r="F50" i="37" l="1"/>
  <c r="F59" i="37" s="1"/>
  <c r="F80" i="37" s="1"/>
  <c r="J48" i="37"/>
  <c r="M129" i="37"/>
  <c r="C59" i="37"/>
  <c r="G49" i="37"/>
  <c r="J130" i="37"/>
  <c r="K133" i="37"/>
  <c r="J134" i="37"/>
  <c r="L103" i="37"/>
  <c r="J58" i="37"/>
  <c r="I74" i="37"/>
  <c r="I52" i="37"/>
  <c r="I47" i="37"/>
  <c r="G50" i="37" l="1"/>
  <c r="G59" i="37" s="1"/>
  <c r="G80" i="37" s="1"/>
  <c r="K48" i="37"/>
  <c r="N129" i="37"/>
  <c r="C85" i="37"/>
  <c r="H73" i="37"/>
  <c r="H49" i="37"/>
  <c r="K130" i="37"/>
  <c r="C80" i="37"/>
  <c r="D80" i="37"/>
  <c r="L133" i="37"/>
  <c r="L134" i="37" s="1"/>
  <c r="M103" i="37"/>
  <c r="K134" i="37"/>
  <c r="K58" i="37"/>
  <c r="J74" i="37"/>
  <c r="J52" i="37"/>
  <c r="J47" i="37"/>
  <c r="H50" i="37" l="1"/>
  <c r="H59" i="37" s="1"/>
  <c r="H80" i="37" s="1"/>
  <c r="D85" i="37"/>
  <c r="I73" i="37"/>
  <c r="I49" i="37"/>
  <c r="L130" i="37"/>
  <c r="L48" i="37"/>
  <c r="O129" i="37"/>
  <c r="E85" i="37"/>
  <c r="J73" i="37"/>
  <c r="N103" i="37"/>
  <c r="M133" i="37"/>
  <c r="M134" i="37" s="1"/>
  <c r="K74" i="37"/>
  <c r="K52" i="37"/>
  <c r="K47" i="37"/>
  <c r="L58" i="37"/>
  <c r="I50" i="37" l="1"/>
  <c r="I59" i="37" s="1"/>
  <c r="I80" i="37" s="1"/>
  <c r="M48" i="37"/>
  <c r="P129" i="37"/>
  <c r="J49" i="37"/>
  <c r="M130" i="37"/>
  <c r="F85" i="37"/>
  <c r="K73" i="37"/>
  <c r="L74" i="37"/>
  <c r="M58" i="37"/>
  <c r="L52" i="37"/>
  <c r="L47" i="37"/>
  <c r="N133" i="37"/>
  <c r="O103" i="37"/>
  <c r="J50" i="37" l="1"/>
  <c r="J59" i="37" s="1"/>
  <c r="J80" i="37" s="1"/>
  <c r="K49" i="37"/>
  <c r="N130" i="37"/>
  <c r="N48" i="37"/>
  <c r="Q129" i="37"/>
  <c r="O133" i="37"/>
  <c r="O134" i="37" s="1"/>
  <c r="N134" i="37"/>
  <c r="P103" i="37"/>
  <c r="N58" i="37"/>
  <c r="M74" i="37"/>
  <c r="M52" i="37"/>
  <c r="M47" i="37"/>
  <c r="K50" i="37" l="1"/>
  <c r="K59" i="37" s="1"/>
  <c r="K80" i="37" s="1"/>
  <c r="H85" i="37"/>
  <c r="M73" i="37"/>
  <c r="O48" i="37"/>
  <c r="R129" i="37"/>
  <c r="L49" i="37"/>
  <c r="O130" i="37"/>
  <c r="G85" i="37"/>
  <c r="L73" i="37"/>
  <c r="Q103" i="37"/>
  <c r="O58" i="37"/>
  <c r="N47" i="37"/>
  <c r="N74" i="37"/>
  <c r="N52" i="37"/>
  <c r="P133" i="37"/>
  <c r="L50" i="37" l="1"/>
  <c r="L59" i="37" s="1"/>
  <c r="L80" i="37" s="1"/>
  <c r="M49" i="37"/>
  <c r="P130" i="37"/>
  <c r="P48" i="37"/>
  <c r="S129" i="37"/>
  <c r="Q133" i="37"/>
  <c r="Q134" i="37" s="1"/>
  <c r="P134" i="37"/>
  <c r="R103" i="37"/>
  <c r="O74" i="37"/>
  <c r="P58" i="37"/>
  <c r="O52" i="37"/>
  <c r="O47" i="37"/>
  <c r="M50" i="37" l="1"/>
  <c r="M59" i="37" s="1"/>
  <c r="M80" i="37" s="1"/>
  <c r="J85" i="37"/>
  <c r="O73" i="37"/>
  <c r="Q48" i="37"/>
  <c r="T129" i="37"/>
  <c r="N49" i="37"/>
  <c r="Q130" i="37"/>
  <c r="I85" i="37"/>
  <c r="N73" i="37"/>
  <c r="P74" i="37"/>
  <c r="Q58" i="37"/>
  <c r="P52" i="37"/>
  <c r="P47" i="37"/>
  <c r="R133" i="37"/>
  <c r="R134" i="37" s="1"/>
  <c r="S103" i="37"/>
  <c r="N50" i="37" l="1"/>
  <c r="N59" i="37" s="1"/>
  <c r="N80" i="37" s="1"/>
  <c r="O49" i="37"/>
  <c r="R130" i="37"/>
  <c r="R48" i="37"/>
  <c r="U129" i="37"/>
  <c r="K85" i="37"/>
  <c r="P73" i="37"/>
  <c r="T103" i="37"/>
  <c r="S133" i="37"/>
  <c r="S134" i="37" s="1"/>
  <c r="R58" i="37"/>
  <c r="Q74" i="37"/>
  <c r="Q52" i="37"/>
  <c r="Q47" i="37"/>
  <c r="O50" i="37" l="1"/>
  <c r="O59" i="37" s="1"/>
  <c r="O80" i="37" s="1"/>
  <c r="L85" i="37"/>
  <c r="Q73" i="37"/>
  <c r="S48" i="37"/>
  <c r="V129" i="37"/>
  <c r="P49" i="37"/>
  <c r="S130" i="37"/>
  <c r="T133" i="37"/>
  <c r="T134" i="37" s="1"/>
  <c r="S58" i="37"/>
  <c r="R74" i="37"/>
  <c r="R52" i="37"/>
  <c r="R47" i="37"/>
  <c r="U103" i="37"/>
  <c r="P50" i="37" l="1"/>
  <c r="P59" i="37" s="1"/>
  <c r="P80" i="37" s="1"/>
  <c r="M85" i="37"/>
  <c r="R73" i="37"/>
  <c r="Q49" i="37"/>
  <c r="T130" i="37"/>
  <c r="T48" i="37"/>
  <c r="W129" i="37"/>
  <c r="S74" i="37"/>
  <c r="T58" i="37"/>
  <c r="S52" i="37"/>
  <c r="S47" i="37"/>
  <c r="V103" i="37"/>
  <c r="U133" i="37"/>
  <c r="U134" i="37" s="1"/>
  <c r="Q50" i="37" l="1"/>
  <c r="Q59" i="37" s="1"/>
  <c r="Q80" i="37" s="1"/>
  <c r="N85" i="37"/>
  <c r="S73" i="37"/>
  <c r="U48" i="37"/>
  <c r="X129" i="37"/>
  <c r="R49" i="37"/>
  <c r="U130" i="37"/>
  <c r="T74" i="37"/>
  <c r="U58" i="37"/>
  <c r="T52" i="37"/>
  <c r="T47" i="37"/>
  <c r="W103" i="37"/>
  <c r="V133" i="37"/>
  <c r="V134" i="37" s="1"/>
  <c r="R50" i="37" l="1"/>
  <c r="R59" i="37" s="1"/>
  <c r="R80" i="37" s="1"/>
  <c r="O85" i="37"/>
  <c r="T73" i="37"/>
  <c r="S49" i="37"/>
  <c r="V130" i="37"/>
  <c r="V48" i="37"/>
  <c r="Y129" i="37"/>
  <c r="X103" i="37"/>
  <c r="W133" i="37"/>
  <c r="W134" i="37" s="1"/>
  <c r="V58" i="37"/>
  <c r="U74" i="37"/>
  <c r="U52" i="37"/>
  <c r="U47" i="37"/>
  <c r="S50" i="37" l="1"/>
  <c r="S59" i="37" s="1"/>
  <c r="S80" i="37" s="1"/>
  <c r="P85" i="37"/>
  <c r="U73" i="37"/>
  <c r="W48" i="37"/>
  <c r="Z129" i="37"/>
  <c r="T49" i="37"/>
  <c r="W130" i="37"/>
  <c r="W58" i="37"/>
  <c r="V74" i="37"/>
  <c r="V52" i="37"/>
  <c r="V47" i="37"/>
  <c r="Y103" i="37"/>
  <c r="X133" i="37"/>
  <c r="X134" i="37" s="1"/>
  <c r="T50" i="37" l="1"/>
  <c r="T59" i="37" s="1"/>
  <c r="T80" i="37" s="1"/>
  <c r="Q85" i="37"/>
  <c r="V73" i="37"/>
  <c r="U49" i="37"/>
  <c r="X130" i="37"/>
  <c r="X48" i="37"/>
  <c r="AA129" i="37"/>
  <c r="Z103" i="37"/>
  <c r="W74" i="37"/>
  <c r="W52" i="37"/>
  <c r="W47" i="37"/>
  <c r="X58" i="37"/>
  <c r="Y133" i="37"/>
  <c r="U50" i="37" l="1"/>
  <c r="U59" i="37" s="1"/>
  <c r="U80" i="37" s="1"/>
  <c r="Y48" i="37"/>
  <c r="AB129" i="37"/>
  <c r="V49" i="37"/>
  <c r="Y130" i="37"/>
  <c r="AA103" i="37"/>
  <c r="Z133" i="37"/>
  <c r="Z134" i="37" s="1"/>
  <c r="Y134" i="37"/>
  <c r="X74" i="37"/>
  <c r="Y58" i="37"/>
  <c r="X52" i="37"/>
  <c r="X47" i="37"/>
  <c r="V50" i="37" l="1"/>
  <c r="V59" i="37" s="1"/>
  <c r="V80" i="37" s="1"/>
  <c r="S85" i="37"/>
  <c r="X73" i="37"/>
  <c r="W49" i="37"/>
  <c r="Z130" i="37"/>
  <c r="Z48" i="37"/>
  <c r="AC129" i="37"/>
  <c r="R85" i="37"/>
  <c r="W73" i="37"/>
  <c r="AB103" i="37"/>
  <c r="AA133" i="37"/>
  <c r="AA134" i="37" s="1"/>
  <c r="Z58" i="37"/>
  <c r="Y74" i="37"/>
  <c r="Y52" i="37"/>
  <c r="Y47" i="37"/>
  <c r="W50" i="37" l="1"/>
  <c r="W59" i="37" s="1"/>
  <c r="W80" i="37" s="1"/>
  <c r="T85" i="37"/>
  <c r="Y73" i="37"/>
  <c r="AA48" i="37"/>
  <c r="AD129" i="37"/>
  <c r="X49" i="37"/>
  <c r="AA130" i="37"/>
  <c r="AC103" i="37"/>
  <c r="AB133" i="37"/>
  <c r="AA58" i="37"/>
  <c r="Z74" i="37"/>
  <c r="Z47" i="37"/>
  <c r="Z52" i="37"/>
  <c r="X50" i="37" l="1"/>
  <c r="X59" i="37" s="1"/>
  <c r="X80" i="37" s="1"/>
  <c r="Y49" i="37"/>
  <c r="AB130" i="37"/>
  <c r="AB48" i="37"/>
  <c r="AE129" i="37"/>
  <c r="AA74" i="37"/>
  <c r="AB58" i="37"/>
  <c r="AA52" i="37"/>
  <c r="AA47" i="37"/>
  <c r="AC133" i="37"/>
  <c r="AC134" i="37" s="1"/>
  <c r="AB134" i="37"/>
  <c r="AD103" i="37"/>
  <c r="Y50" i="37" l="1"/>
  <c r="Y59" i="37" s="1"/>
  <c r="Y80" i="37" s="1"/>
  <c r="U85" i="37"/>
  <c r="Z73" i="37"/>
  <c r="AC48" i="37"/>
  <c r="AF129" i="37"/>
  <c r="Z49" i="37"/>
  <c r="AC130" i="37"/>
  <c r="V85" i="37"/>
  <c r="AA73" i="37"/>
  <c r="AE103" i="37"/>
  <c r="AD133" i="37"/>
  <c r="AB74" i="37"/>
  <c r="AC58" i="37"/>
  <c r="AB52" i="37"/>
  <c r="AB47" i="37"/>
  <c r="Z50" i="37" l="1"/>
  <c r="Z59" i="37" s="1"/>
  <c r="Z80" i="37" s="1"/>
  <c r="AA49" i="37"/>
  <c r="AD130" i="37"/>
  <c r="AD48" i="37"/>
  <c r="AG129" i="37"/>
  <c r="AF103" i="37"/>
  <c r="AE133" i="37"/>
  <c r="AE134" i="37" s="1"/>
  <c r="AD134" i="37"/>
  <c r="AD58" i="37"/>
  <c r="AC74" i="37"/>
  <c r="AC52" i="37"/>
  <c r="AC47" i="37"/>
  <c r="AA50" i="37" l="1"/>
  <c r="AA59" i="37" s="1"/>
  <c r="AA80" i="37" s="1"/>
  <c r="X85" i="37"/>
  <c r="AC73" i="37"/>
  <c r="W85" i="37"/>
  <c r="AB73" i="37"/>
  <c r="AE48" i="37"/>
  <c r="AH129" i="37"/>
  <c r="AB49" i="37"/>
  <c r="AE130" i="37"/>
  <c r="AF133" i="37"/>
  <c r="AF134" i="37" s="1"/>
  <c r="AE58" i="37"/>
  <c r="AD52" i="37"/>
  <c r="AD74" i="37"/>
  <c r="AD47" i="37"/>
  <c r="AG103" i="37"/>
  <c r="AB50" i="37" l="1"/>
  <c r="AB59" i="37" s="1"/>
  <c r="AB80" i="37" s="1"/>
  <c r="Y85" i="37"/>
  <c r="AD73" i="37"/>
  <c r="AC49" i="37"/>
  <c r="AF130" i="37"/>
  <c r="AF48" i="37"/>
  <c r="AI129" i="37"/>
  <c r="AE74" i="37"/>
  <c r="AF58" i="37"/>
  <c r="AE52" i="37"/>
  <c r="AE47" i="37"/>
  <c r="AG133" i="37"/>
  <c r="AH103" i="37"/>
  <c r="AC50" i="37" l="1"/>
  <c r="AC59" i="37" s="1"/>
  <c r="AC80" i="37" s="1"/>
  <c r="AG48" i="37"/>
  <c r="AJ129" i="37"/>
  <c r="AD49" i="37"/>
  <c r="AG130" i="37"/>
  <c r="AH133" i="37"/>
  <c r="AH134" i="37" s="1"/>
  <c r="AF74" i="37"/>
  <c r="AG58" i="37"/>
  <c r="AF52" i="37"/>
  <c r="AF47" i="37"/>
  <c r="AI103" i="37"/>
  <c r="AG134" i="37"/>
  <c r="AD50" i="37" l="1"/>
  <c r="AD59" i="37" s="1"/>
  <c r="AD80" i="37" s="1"/>
  <c r="AA85" i="37"/>
  <c r="AF73" i="37"/>
  <c r="AE49" i="37"/>
  <c r="AH130" i="37"/>
  <c r="AH48" i="37"/>
  <c r="AK129" i="37"/>
  <c r="Z85" i="37"/>
  <c r="AE73" i="37"/>
  <c r="AI133" i="37"/>
  <c r="AI134" i="37" s="1"/>
  <c r="AJ103" i="37"/>
  <c r="AH58" i="37"/>
  <c r="AG74" i="37"/>
  <c r="AG52" i="37"/>
  <c r="AG47" i="37"/>
  <c r="AE50" i="37" l="1"/>
  <c r="AE59" i="37" s="1"/>
  <c r="AE80" i="37" s="1"/>
  <c r="AB85" i="37"/>
  <c r="AG73" i="37"/>
  <c r="AI48" i="37"/>
  <c r="AL129" i="37"/>
  <c r="AF49" i="37"/>
  <c r="AI130" i="37"/>
  <c r="AI58" i="37"/>
  <c r="AH74" i="37"/>
  <c r="AH47" i="37"/>
  <c r="AH52" i="37"/>
  <c r="AJ133" i="37"/>
  <c r="AJ134" i="37" s="1"/>
  <c r="AK103" i="37"/>
  <c r="AF50" i="37" l="1"/>
  <c r="AF59" i="37" s="1"/>
  <c r="AF80" i="37" s="1"/>
  <c r="AC85" i="37"/>
  <c r="AH73" i="37"/>
  <c r="AG49" i="37"/>
  <c r="AJ130" i="37"/>
  <c r="AJ48" i="37"/>
  <c r="AM129" i="37"/>
  <c r="AK133" i="37"/>
  <c r="AK134" i="37" s="1"/>
  <c r="AI74" i="37"/>
  <c r="AJ58" i="37"/>
  <c r="AI52" i="37"/>
  <c r="AI47" i="37"/>
  <c r="AL103" i="37"/>
  <c r="AG50" i="37" l="1"/>
  <c r="AG59" i="37" s="1"/>
  <c r="AG80" i="37" s="1"/>
  <c r="AD85" i="37"/>
  <c r="AI73" i="37"/>
  <c r="AK48" i="37"/>
  <c r="AN129" i="37"/>
  <c r="AH49" i="37"/>
  <c r="AK130" i="37"/>
  <c r="AL133" i="37"/>
  <c r="AL134" i="37" s="1"/>
  <c r="AJ74" i="37"/>
  <c r="AK58" i="37"/>
  <c r="AJ52" i="37"/>
  <c r="AJ47" i="37"/>
  <c r="AM103" i="37"/>
  <c r="AH50" i="37" l="1"/>
  <c r="AH59" i="37" s="1"/>
  <c r="AH80" i="37" s="1"/>
  <c r="AI49" i="37"/>
  <c r="AL130" i="37"/>
  <c r="AL48" i="37"/>
  <c r="AE85" i="37"/>
  <c r="AJ73" i="37"/>
  <c r="AL58" i="37"/>
  <c r="AK74" i="37"/>
  <c r="AK52" i="37"/>
  <c r="AK47" i="37"/>
  <c r="AN103" i="37"/>
  <c r="AM133" i="37"/>
  <c r="AM134" i="37" s="1"/>
  <c r="AI50" i="37" l="1"/>
  <c r="AI59" i="37" s="1"/>
  <c r="AI80" i="37" s="1"/>
  <c r="AF85" i="37"/>
  <c r="AK73" i="37"/>
  <c r="AJ49" i="37"/>
  <c r="AM130" i="37"/>
  <c r="AN133" i="37"/>
  <c r="AN134" i="37" s="1"/>
  <c r="AL52" i="37"/>
  <c r="AL74" i="37"/>
  <c r="AL47" i="37"/>
  <c r="AJ50" i="37" l="1"/>
  <c r="AJ59" i="37" s="1"/>
  <c r="AJ80" i="37" s="1"/>
  <c r="AG85" i="37"/>
  <c r="AL73" i="37"/>
  <c r="AK49" i="37"/>
  <c r="AN130" i="37"/>
  <c r="AK50" i="37" l="1"/>
  <c r="AK59" i="37" s="1"/>
  <c r="AK80" i="37" s="1"/>
  <c r="AH85" i="37"/>
  <c r="AL49" i="37"/>
  <c r="AL50" i="37" l="1"/>
  <c r="AL59" i="37" s="1"/>
  <c r="AL80" i="37" s="1"/>
  <c r="AI85" i="37"/>
  <c r="AJ85" i="37" l="1"/>
  <c r="AK85" i="37"/>
  <c r="AL85" i="37"/>
  <c r="B81" i="22" l="1"/>
  <c r="B58" i="22"/>
  <c r="B41" i="22"/>
  <c r="B32" i="22"/>
  <c r="B83" i="22"/>
  <c r="B60" i="22"/>
  <c r="B47" i="22" l="1"/>
  <c r="B64" i="22"/>
  <c r="B34" i="22"/>
  <c r="B51" i="22"/>
  <c r="B68" i="22"/>
  <c r="B38" i="22"/>
  <c r="B55" i="22"/>
  <c r="B72" i="22"/>
  <c r="B43" i="22"/>
  <c r="B82" i="22"/>
  <c r="B80" i="22"/>
  <c r="B30" i="22"/>
  <c r="B75" i="22" l="1"/>
  <c r="B29" i="22"/>
  <c r="B54" i="37" l="1"/>
  <c r="D61" i="37"/>
  <c r="E61" i="37"/>
  <c r="E60" i="37" s="1"/>
  <c r="E66" i="37" s="1"/>
  <c r="F61" i="37"/>
  <c r="F60" i="37" s="1"/>
  <c r="F66" i="37" s="1"/>
  <c r="F68" i="37" s="1"/>
  <c r="G61" i="37"/>
  <c r="G60" i="37" s="1"/>
  <c r="G66" i="37" s="1"/>
  <c r="H61" i="37"/>
  <c r="H60" i="37" s="1"/>
  <c r="H66" i="37" s="1"/>
  <c r="I61" i="37"/>
  <c r="I60" i="37" s="1"/>
  <c r="I66" i="37" s="1"/>
  <c r="J61" i="37"/>
  <c r="J60" i="37" s="1"/>
  <c r="J66" i="37" s="1"/>
  <c r="K61" i="37"/>
  <c r="K60" i="37" s="1"/>
  <c r="K66" i="37" s="1"/>
  <c r="L61" i="37"/>
  <c r="L60" i="37" s="1"/>
  <c r="L66" i="37" s="1"/>
  <c r="M61" i="37"/>
  <c r="N61" i="37"/>
  <c r="N60" i="37" s="1"/>
  <c r="N66" i="37" s="1"/>
  <c r="O61" i="37"/>
  <c r="P61" i="37"/>
  <c r="P60" i="37" s="1"/>
  <c r="P66" i="37" s="1"/>
  <c r="Q61" i="37"/>
  <c r="Q60" i="37" s="1"/>
  <c r="Q66" i="37" s="1"/>
  <c r="S61" i="37"/>
  <c r="S60" i="37" s="1"/>
  <c r="S66" i="37" s="1"/>
  <c r="R61" i="37"/>
  <c r="R60" i="37" s="1"/>
  <c r="R66" i="37" s="1"/>
  <c r="T61" i="37"/>
  <c r="T60" i="37" s="1"/>
  <c r="T66" i="37" s="1"/>
  <c r="U61" i="37"/>
  <c r="U60" i="37" s="1"/>
  <c r="U66" i="37" s="1"/>
  <c r="V61" i="37"/>
  <c r="V60" i="37" s="1"/>
  <c r="V66" i="37" s="1"/>
  <c r="W61" i="37"/>
  <c r="W60" i="37" s="1"/>
  <c r="W66" i="37" s="1"/>
  <c r="X61" i="37"/>
  <c r="X60" i="37" s="1"/>
  <c r="X66" i="37" s="1"/>
  <c r="Y61" i="37"/>
  <c r="Y60" i="37" s="1"/>
  <c r="Y66" i="37" s="1"/>
  <c r="Z61" i="37"/>
  <c r="Z60" i="37" s="1"/>
  <c r="Z66" i="37" s="1"/>
  <c r="AA61" i="37"/>
  <c r="AA60" i="37" s="1"/>
  <c r="AA66" i="37" s="1"/>
  <c r="AB61" i="37"/>
  <c r="AB60" i="37" s="1"/>
  <c r="AB66" i="37" s="1"/>
  <c r="AC61" i="37"/>
  <c r="AC60" i="37" s="1"/>
  <c r="AC66" i="37" s="1"/>
  <c r="AD61" i="37"/>
  <c r="AD60" i="37" s="1"/>
  <c r="AD66" i="37" s="1"/>
  <c r="AE61" i="37"/>
  <c r="AE60" i="37" s="1"/>
  <c r="AE66" i="37" s="1"/>
  <c r="AF61" i="37"/>
  <c r="AF60" i="37" s="1"/>
  <c r="AF66" i="37" s="1"/>
  <c r="AG61" i="37"/>
  <c r="AG60" i="37" s="1"/>
  <c r="AG66" i="37" s="1"/>
  <c r="AH61" i="37"/>
  <c r="AH60" i="37" s="1"/>
  <c r="AH66" i="37" s="1"/>
  <c r="AI61" i="37"/>
  <c r="AI60" i="37" s="1"/>
  <c r="AI66" i="37" s="1"/>
  <c r="AJ61" i="37"/>
  <c r="AJ60" i="37" s="1"/>
  <c r="AJ66" i="37" s="1"/>
  <c r="AK61" i="37"/>
  <c r="AK60" i="37" s="1"/>
  <c r="AK66" i="37" s="1"/>
  <c r="AL61" i="37"/>
  <c r="AL60" i="37" s="1"/>
  <c r="AL66" i="37" s="1"/>
  <c r="A14" i="12"/>
  <c r="A15" i="13" s="1"/>
  <c r="E15" i="14" s="1"/>
  <c r="A15" i="6" s="1"/>
  <c r="A14" i="17" s="1"/>
  <c r="A15" i="10" s="1"/>
  <c r="A15" i="37" s="1"/>
  <c r="A11" i="12"/>
  <c r="A12" i="13" s="1"/>
  <c r="A8" i="12"/>
  <c r="A9" i="13" s="1"/>
  <c r="E9" i="14" s="1"/>
  <c r="A9" i="6" s="1"/>
  <c r="A8" i="17" s="1"/>
  <c r="A9" i="10" s="1"/>
  <c r="A9" i="37" s="1"/>
  <c r="A4" i="12"/>
  <c r="A5" i="13" s="1"/>
  <c r="A5" i="14" s="1"/>
  <c r="B22" i="22"/>
  <c r="E12" i="14"/>
  <c r="A12" i="6" s="1"/>
  <c r="A11" i="17" s="1"/>
  <c r="A12" i="10" s="1"/>
  <c r="A12" i="3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F25" i="5" s="1"/>
  <c r="AG25" i="5" s="1"/>
  <c r="AH25" i="5" s="1"/>
  <c r="AI25" i="5" s="1"/>
  <c r="AJ25" i="5" s="1"/>
  <c r="AK25" i="5" s="1"/>
  <c r="AL25" i="5" s="1"/>
  <c r="AM25" i="5" s="1"/>
  <c r="AN25" i="5" s="1"/>
  <c r="AO25" i="5" s="1"/>
  <c r="AP25" i="5" s="1"/>
  <c r="AQ25" i="5" s="1"/>
  <c r="AR25" i="5" s="1"/>
  <c r="AS25" i="5" s="1"/>
  <c r="AT25" i="5" s="1"/>
  <c r="AU25" i="5" s="1"/>
  <c r="AV25" i="5" s="1"/>
  <c r="D60" i="37" l="1"/>
  <c r="D66" i="37" s="1"/>
  <c r="O60" i="37"/>
  <c r="O66" i="37" s="1"/>
  <c r="M60" i="37"/>
  <c r="M66" i="37" s="1"/>
  <c r="A5" i="6"/>
  <c r="A4" i="17" s="1"/>
  <c r="A5" i="10" s="1"/>
  <c r="F75" i="37"/>
  <c r="C60" i="37"/>
  <c r="C66" i="37" s="1"/>
  <c r="C68" i="37" s="1"/>
  <c r="B55" i="37"/>
  <c r="B56" i="37" s="1"/>
  <c r="B69" i="37" s="1"/>
  <c r="F76" i="37"/>
  <c r="C76" i="37"/>
  <c r="A9" i="24"/>
  <c r="A12" i="24"/>
  <c r="A15" i="24"/>
  <c r="A8" i="15" l="1"/>
  <c r="A9" i="5" s="1"/>
  <c r="A9" i="22" s="1"/>
  <c r="A11" i="15"/>
  <c r="A12" i="5" s="1"/>
  <c r="A12" i="22" s="1"/>
  <c r="A14" i="15"/>
  <c r="A15" i="5" s="1"/>
  <c r="A15" i="22" s="1"/>
  <c r="B21" i="22" s="1"/>
  <c r="C53" i="37"/>
  <c r="C55" i="37" s="1"/>
  <c r="C82" i="37" s="1"/>
  <c r="A5" i="37"/>
  <c r="A5" i="24"/>
  <c r="D76" i="37"/>
  <c r="E67" i="37"/>
  <c r="B82" i="37"/>
  <c r="B77" i="37"/>
  <c r="B70" i="37"/>
  <c r="B71" i="37" s="1"/>
  <c r="C75" i="37"/>
  <c r="D68" i="37"/>
  <c r="A27" i="22"/>
  <c r="A4" i="15" l="1"/>
  <c r="A5" i="5" s="1"/>
  <c r="A5" i="22" s="1"/>
  <c r="E76" i="37"/>
  <c r="F67" i="37"/>
  <c r="G67" i="37" s="1"/>
  <c r="E68" i="37"/>
  <c r="C56" i="37"/>
  <c r="C69" i="37" s="1"/>
  <c r="D75" i="37"/>
  <c r="B72" i="37"/>
  <c r="B78" i="37"/>
  <c r="D53" i="37"/>
  <c r="N79" i="37" l="1"/>
  <c r="D55" i="37"/>
  <c r="H67" i="37"/>
  <c r="G76" i="37"/>
  <c r="G68" i="37"/>
  <c r="C77" i="37"/>
  <c r="C70" i="37"/>
  <c r="E75" i="37"/>
  <c r="O79" i="37" l="1"/>
  <c r="P79" i="37" s="1"/>
  <c r="Q79" i="37" s="1"/>
  <c r="R79" i="37" s="1"/>
  <c r="S79" i="37" s="1"/>
  <c r="T79" i="37" s="1"/>
  <c r="U79" i="37" s="1"/>
  <c r="V79" i="37" s="1"/>
  <c r="W79" i="37" s="1"/>
  <c r="X79" i="37" s="1"/>
  <c r="Y79" i="37" s="1"/>
  <c r="Z79" i="37" s="1"/>
  <c r="AA79" i="37" s="1"/>
  <c r="AB79" i="37" s="1"/>
  <c r="AC79" i="37" s="1"/>
  <c r="AD79" i="37" s="1"/>
  <c r="AE79" i="37" s="1"/>
  <c r="AF79" i="37" s="1"/>
  <c r="AG79" i="37" s="1"/>
  <c r="AH79" i="37" s="1"/>
  <c r="AI79" i="37" s="1"/>
  <c r="AJ79" i="37" s="1"/>
  <c r="AK79" i="37" s="1"/>
  <c r="AL79" i="37" s="1"/>
  <c r="C71" i="37"/>
  <c r="C72" i="37" s="1"/>
  <c r="E53" i="37"/>
  <c r="D82" i="37"/>
  <c r="D56" i="37"/>
  <c r="D69" i="37" s="1"/>
  <c r="G75" i="37"/>
  <c r="I67" i="37"/>
  <c r="H76" i="37"/>
  <c r="H68" i="37"/>
  <c r="E55" i="37" l="1"/>
  <c r="E56" i="37" s="1"/>
  <c r="E69" i="37" s="1"/>
  <c r="H75" i="37"/>
  <c r="I76" i="37"/>
  <c r="J67" i="37"/>
  <c r="I68" i="37"/>
  <c r="C78" i="37"/>
  <c r="D77" i="37"/>
  <c r="D70" i="37"/>
  <c r="D71" i="37" s="1"/>
  <c r="D72" i="37" s="1"/>
  <c r="J76" i="37" l="1"/>
  <c r="K67" i="37"/>
  <c r="J68" i="37"/>
  <c r="F53" i="37"/>
  <c r="E82" i="37"/>
  <c r="D78" i="37"/>
  <c r="I75" i="37"/>
  <c r="E77" i="37"/>
  <c r="E70" i="37"/>
  <c r="E71" i="37" s="1"/>
  <c r="F55" i="37" l="1"/>
  <c r="F56" i="37" s="1"/>
  <c r="F69" i="37" s="1"/>
  <c r="J75" i="37"/>
  <c r="E72" i="37"/>
  <c r="E78" i="37"/>
  <c r="K76" i="37"/>
  <c r="L67" i="37"/>
  <c r="K68" i="37"/>
  <c r="F77" i="37" l="1"/>
  <c r="F70" i="37"/>
  <c r="F71" i="37" s="1"/>
  <c r="M67" i="37"/>
  <c r="L76" i="37"/>
  <c r="L68" i="37"/>
  <c r="K75" i="37"/>
  <c r="G53" i="37"/>
  <c r="F82" i="37"/>
  <c r="F72" i="37" l="1"/>
  <c r="F78" i="37"/>
  <c r="M76" i="37"/>
  <c r="N67" i="37"/>
  <c r="M68" i="37"/>
  <c r="G55" i="37"/>
  <c r="G82" i="37" s="1"/>
  <c r="L75" i="37"/>
  <c r="M75" i="37" l="1"/>
  <c r="H53" i="37"/>
  <c r="N76" i="37"/>
  <c r="O67" i="37"/>
  <c r="N68" i="37"/>
  <c r="G56" i="37"/>
  <c r="G69" i="37" s="1"/>
  <c r="G77" i="37" l="1"/>
  <c r="G70" i="37"/>
  <c r="N75" i="37"/>
  <c r="H55" i="37"/>
  <c r="H82" i="37" s="1"/>
  <c r="P67" i="37"/>
  <c r="O76" i="37"/>
  <c r="O68" i="37"/>
  <c r="H56" i="37" l="1"/>
  <c r="H69" i="37" s="1"/>
  <c r="H77" i="37" s="1"/>
  <c r="G71" i="37"/>
  <c r="G72" i="37" s="1"/>
  <c r="P76" i="37"/>
  <c r="Q67" i="37"/>
  <c r="P68" i="37"/>
  <c r="I53" i="37"/>
  <c r="O75" i="37"/>
  <c r="H70" i="37" l="1"/>
  <c r="H71" i="37" s="1"/>
  <c r="H72" i="37" s="1"/>
  <c r="P75" i="37"/>
  <c r="Q76" i="37"/>
  <c r="R67" i="37"/>
  <c r="Q68" i="37"/>
  <c r="I55" i="37"/>
  <c r="I56" i="37" s="1"/>
  <c r="I69" i="37" s="1"/>
  <c r="G78" i="37"/>
  <c r="I77" i="37" l="1"/>
  <c r="I70" i="37"/>
  <c r="J53" i="37"/>
  <c r="I82" i="37"/>
  <c r="S67" i="37"/>
  <c r="R76" i="37"/>
  <c r="R68" i="37"/>
  <c r="H78" i="37"/>
  <c r="Q75" i="37"/>
  <c r="R75" i="37" l="1"/>
  <c r="T67" i="37"/>
  <c r="S76" i="37"/>
  <c r="S68" i="37"/>
  <c r="I71" i="37"/>
  <c r="I78" i="37" s="1"/>
  <c r="J55" i="37"/>
  <c r="J82" i="37" s="1"/>
  <c r="J56" i="37" l="1"/>
  <c r="J69" i="37" s="1"/>
  <c r="J77" i="37" s="1"/>
  <c r="K53" i="37"/>
  <c r="K55" i="37" s="1"/>
  <c r="K56" i="37" s="1"/>
  <c r="K69" i="37" s="1"/>
  <c r="I72" i="37"/>
  <c r="T76" i="37"/>
  <c r="U67" i="37"/>
  <c r="T68" i="37"/>
  <c r="S75" i="37"/>
  <c r="J70" i="37" l="1"/>
  <c r="J71" i="37" s="1"/>
  <c r="J78" i="37" s="1"/>
  <c r="K77" i="37"/>
  <c r="K70" i="37"/>
  <c r="V67" i="37"/>
  <c r="U76" i="37"/>
  <c r="U68" i="37"/>
  <c r="T75" i="37"/>
  <c r="L53" i="37"/>
  <c r="K82" i="37"/>
  <c r="J72" i="37" l="1"/>
  <c r="V76" i="37"/>
  <c r="W67" i="37"/>
  <c r="V68" i="37"/>
  <c r="L55" i="37"/>
  <c r="K71" i="37"/>
  <c r="K78" i="37" s="1"/>
  <c r="U75" i="37"/>
  <c r="K72" i="37" l="1"/>
  <c r="V75" i="37"/>
  <c r="X67" i="37"/>
  <c r="W76" i="37"/>
  <c r="W68" i="37"/>
  <c r="M53" i="37"/>
  <c r="L82" i="37"/>
  <c r="L56" i="37"/>
  <c r="L69" i="37" s="1"/>
  <c r="L77" i="37" l="1"/>
  <c r="L70" i="37"/>
  <c r="Y67" i="37"/>
  <c r="X76" i="37"/>
  <c r="X68" i="37"/>
  <c r="M55" i="37"/>
  <c r="M82" i="37" s="1"/>
  <c r="W75" i="37"/>
  <c r="N53" i="37" l="1"/>
  <c r="N55" i="37" s="1"/>
  <c r="M56" i="37"/>
  <c r="M69" i="37" s="1"/>
  <c r="M77" i="37" s="1"/>
  <c r="L71" i="37"/>
  <c r="L78" i="37" s="1"/>
  <c r="Y76" i="37"/>
  <c r="Z67" i="37"/>
  <c r="Y68" i="37"/>
  <c r="X75" i="37"/>
  <c r="M70" i="37" l="1"/>
  <c r="M71" i="37" s="1"/>
  <c r="M78" i="37" s="1"/>
  <c r="L72" i="37"/>
  <c r="O53" i="37"/>
  <c r="N82" i="37"/>
  <c r="AA67" i="37"/>
  <c r="Z76" i="37"/>
  <c r="Z68" i="37"/>
  <c r="N56" i="37"/>
  <c r="N69" i="37" s="1"/>
  <c r="Y75" i="37"/>
  <c r="M72" i="37" l="1"/>
  <c r="N77" i="37"/>
  <c r="N70" i="37"/>
  <c r="AB67" i="37"/>
  <c r="AA76" i="37"/>
  <c r="AA68" i="37"/>
  <c r="Z75" i="37"/>
  <c r="O55" i="37"/>
  <c r="O82" i="37" s="1"/>
  <c r="P53" i="37" l="1"/>
  <c r="P55" i="37" s="1"/>
  <c r="P82" i="37" s="1"/>
  <c r="O56" i="37"/>
  <c r="O69" i="37" s="1"/>
  <c r="O77" i="37" s="1"/>
  <c r="AB76" i="37"/>
  <c r="AC67" i="37"/>
  <c r="AB68" i="37"/>
  <c r="N71" i="37"/>
  <c r="N78" i="37" s="1"/>
  <c r="AA75" i="37"/>
  <c r="O70" i="37" l="1"/>
  <c r="O71" i="37" s="1"/>
  <c r="O78" i="37" s="1"/>
  <c r="P56" i="37"/>
  <c r="P69" i="37" s="1"/>
  <c r="P77" i="37" s="1"/>
  <c r="N72" i="37"/>
  <c r="AB75" i="37"/>
  <c r="Q53" i="37"/>
  <c r="AC76" i="37"/>
  <c r="AD67" i="37"/>
  <c r="AC68" i="37"/>
  <c r="P70" i="37" l="1"/>
  <c r="P71" i="37" s="1"/>
  <c r="P78" i="37" s="1"/>
  <c r="O72" i="37"/>
  <c r="AD76" i="37"/>
  <c r="AE67" i="37"/>
  <c r="AD68" i="37"/>
  <c r="Q55" i="37"/>
  <c r="Q82" i="37" s="1"/>
  <c r="AC75" i="37"/>
  <c r="P72" i="37" l="1"/>
  <c r="AD75" i="37"/>
  <c r="Q56" i="37"/>
  <c r="Q69" i="37" s="1"/>
  <c r="AF67" i="37"/>
  <c r="AE76" i="37"/>
  <c r="AE68" i="37"/>
  <c r="R53" i="37"/>
  <c r="AF76" i="37" l="1"/>
  <c r="AG67" i="37"/>
  <c r="AF68" i="37"/>
  <c r="Q77" i="37"/>
  <c r="Q70" i="37"/>
  <c r="R55" i="37"/>
  <c r="R82" i="37" s="1"/>
  <c r="AE75" i="37"/>
  <c r="R56" i="37" l="1"/>
  <c r="R69" i="37" s="1"/>
  <c r="R70" i="37" s="1"/>
  <c r="S53" i="37"/>
  <c r="S55" i="37" s="1"/>
  <c r="S82" i="37" s="1"/>
  <c r="AF75" i="37"/>
  <c r="Q71" i="37"/>
  <c r="Q78" i="37" s="1"/>
  <c r="AG76" i="37"/>
  <c r="AH67" i="37"/>
  <c r="AG68" i="37"/>
  <c r="R77" i="37" l="1"/>
  <c r="Q72" i="37"/>
  <c r="R71" i="37"/>
  <c r="R78" i="37" s="1"/>
  <c r="S56" i="37"/>
  <c r="S69" i="37" s="1"/>
  <c r="AG75" i="37"/>
  <c r="AI67" i="37"/>
  <c r="AH76" i="37"/>
  <c r="AH68" i="37"/>
  <c r="T53" i="37"/>
  <c r="R72" i="37" l="1"/>
  <c r="AJ67" i="37"/>
  <c r="AI76" i="37"/>
  <c r="AI68" i="37"/>
  <c r="T55" i="37"/>
  <c r="T82" i="37" s="1"/>
  <c r="AH75" i="37"/>
  <c r="S77" i="37"/>
  <c r="S70" i="37"/>
  <c r="T56" i="37" l="1"/>
  <c r="T69" i="37" s="1"/>
  <c r="T77" i="37" s="1"/>
  <c r="U53" i="37"/>
  <c r="U55" i="37" s="1"/>
  <c r="U82" i="37" s="1"/>
  <c r="AI75" i="37"/>
  <c r="S71" i="37"/>
  <c r="S78" i="37" s="1"/>
  <c r="AJ76" i="37"/>
  <c r="AK67" i="37"/>
  <c r="AJ68" i="37"/>
  <c r="T70" i="37" l="1"/>
  <c r="T71" i="37" s="1"/>
  <c r="T78" i="37" s="1"/>
  <c r="S72" i="37"/>
  <c r="AL67" i="37"/>
  <c r="AK76" i="37"/>
  <c r="AK68" i="37"/>
  <c r="V53" i="37"/>
  <c r="AJ75" i="37"/>
  <c r="U56" i="37"/>
  <c r="U69" i="37" s="1"/>
  <c r="AK75" i="37" l="1"/>
  <c r="U77" i="37"/>
  <c r="U70" i="37"/>
  <c r="AL76" i="37"/>
  <c r="AL68" i="37"/>
  <c r="T72" i="37"/>
  <c r="V55" i="37"/>
  <c r="V56" i="37" s="1"/>
  <c r="V69" i="37" s="1"/>
  <c r="U71" i="37" l="1"/>
  <c r="U78" i="37" s="1"/>
  <c r="AL75" i="37"/>
  <c r="V77" i="37"/>
  <c r="V70" i="37"/>
  <c r="W53" i="37"/>
  <c r="V82" i="37"/>
  <c r="U72" i="37" l="1"/>
  <c r="W55" i="37"/>
  <c r="W56" i="37" s="1"/>
  <c r="W69" i="37" s="1"/>
  <c r="V71" i="37"/>
  <c r="V78" i="37" s="1"/>
  <c r="V72" i="37" l="1"/>
  <c r="W77" i="37"/>
  <c r="W70" i="37"/>
  <c r="X53" i="37"/>
  <c r="W82" i="37"/>
  <c r="W71" i="37" l="1"/>
  <c r="W78" i="37" s="1"/>
  <c r="X55" i="37"/>
  <c r="X56" i="37" s="1"/>
  <c r="X69" i="37" s="1"/>
  <c r="W72" i="37" l="1"/>
  <c r="X77" i="37"/>
  <c r="X70" i="37"/>
  <c r="Y53" i="37"/>
  <c r="X82" i="37"/>
  <c r="Y55" i="37" l="1"/>
  <c r="Y56" i="37" s="1"/>
  <c r="Y69" i="37" s="1"/>
  <c r="X71" i="37"/>
  <c r="X78" i="37" s="1"/>
  <c r="X72" i="37" l="1"/>
  <c r="Y77" i="37"/>
  <c r="Y70" i="37"/>
  <c r="Z53" i="37"/>
  <c r="Y82" i="37"/>
  <c r="Z55" i="37" l="1"/>
  <c r="Z56" i="37" s="1"/>
  <c r="Z69" i="37" s="1"/>
  <c r="Y71" i="37"/>
  <c r="Y78" i="37" s="1"/>
  <c r="Y72" i="37" l="1"/>
  <c r="Z77" i="37"/>
  <c r="Z70" i="37"/>
  <c r="AA53" i="37"/>
  <c r="Z82" i="37"/>
  <c r="Z71" i="37" l="1"/>
  <c r="Z78" i="37" s="1"/>
  <c r="AA55" i="37"/>
  <c r="AA82" i="37" s="1"/>
  <c r="Z72" i="37" l="1"/>
  <c r="AA56" i="37"/>
  <c r="AA69" i="37" s="1"/>
  <c r="AB53" i="37"/>
  <c r="AB55" i="37" l="1"/>
  <c r="AB82" i="37" s="1"/>
  <c r="AA77" i="37"/>
  <c r="AA70" i="37"/>
  <c r="AB56" i="37" l="1"/>
  <c r="AB69" i="37" s="1"/>
  <c r="AB70" i="37" s="1"/>
  <c r="AC53" i="37"/>
  <c r="AC55" i="37" s="1"/>
  <c r="AC82" i="37" s="1"/>
  <c r="AA71" i="37"/>
  <c r="AA78" i="37" s="1"/>
  <c r="AB77" i="37" l="1"/>
  <c r="AA72" i="37"/>
  <c r="AD53" i="37"/>
  <c r="AB71" i="37"/>
  <c r="AB78" i="37" s="1"/>
  <c r="AC56" i="37"/>
  <c r="AC69" i="37" s="1"/>
  <c r="AB72" i="37" l="1"/>
  <c r="AC77" i="37"/>
  <c r="AC70" i="37"/>
  <c r="AD55" i="37"/>
  <c r="AD56" i="37" s="1"/>
  <c r="AD69" i="37" s="1"/>
  <c r="AD77" i="37" l="1"/>
  <c r="AD70" i="37"/>
  <c r="AE53" i="37"/>
  <c r="AD82" i="37"/>
  <c r="AC71" i="37"/>
  <c r="AC78" i="37" s="1"/>
  <c r="AC72" i="37" l="1"/>
  <c r="AE55" i="37"/>
  <c r="AE56" i="37" s="1"/>
  <c r="AE69" i="37" s="1"/>
  <c r="AD71" i="37"/>
  <c r="AD78" i="37" s="1"/>
  <c r="AD72" i="37" l="1"/>
  <c r="AE77" i="37"/>
  <c r="AE70" i="37"/>
  <c r="AF53" i="37"/>
  <c r="AE82" i="37"/>
  <c r="AF55" i="37" l="1"/>
  <c r="AF82" i="37" s="1"/>
  <c r="AE71" i="37"/>
  <c r="AE78" i="37" s="1"/>
  <c r="AG53" i="37" l="1"/>
  <c r="AG55" i="37" s="1"/>
  <c r="AG56" i="37" s="1"/>
  <c r="AG69" i="37" s="1"/>
  <c r="AF56" i="37"/>
  <c r="AF69" i="37" s="1"/>
  <c r="AF70" i="37" s="1"/>
  <c r="AE72" i="37"/>
  <c r="AF77" i="37" l="1"/>
  <c r="AF71" i="37"/>
  <c r="AF78" i="37" s="1"/>
  <c r="AH53" i="37"/>
  <c r="AG82" i="37"/>
  <c r="AG77" i="37"/>
  <c r="AG70" i="37"/>
  <c r="AF72" i="37" l="1"/>
  <c r="AH55" i="37"/>
  <c r="AH56" i="37" s="1"/>
  <c r="AH69" i="37" s="1"/>
  <c r="AG71" i="37"/>
  <c r="AG78" i="37" s="1"/>
  <c r="AG72" i="37" l="1"/>
  <c r="AH77" i="37"/>
  <c r="AH70" i="37"/>
  <c r="AI53" i="37"/>
  <c r="AH82" i="37"/>
  <c r="AI55" i="37" l="1"/>
  <c r="AI56" i="37" s="1"/>
  <c r="AI69" i="37" s="1"/>
  <c r="AH71" i="37"/>
  <c r="AH78" i="37" s="1"/>
  <c r="AH72" i="37" l="1"/>
  <c r="AI77" i="37"/>
  <c r="AI70" i="37"/>
  <c r="AJ53" i="37"/>
  <c r="AI82" i="37"/>
  <c r="AJ55" i="37" l="1"/>
  <c r="AJ56" i="37" s="1"/>
  <c r="AJ69" i="37" s="1"/>
  <c r="AI71" i="37"/>
  <c r="AI78" i="37" s="1"/>
  <c r="AJ77" i="37" l="1"/>
  <c r="AJ70" i="37"/>
  <c r="AI72" i="37"/>
  <c r="AK53" i="37"/>
  <c r="AJ82" i="37"/>
  <c r="AK55" i="37" l="1"/>
  <c r="AK82" i="37" s="1"/>
  <c r="AJ71" i="37"/>
  <c r="AJ78" i="37" s="1"/>
  <c r="AL53" i="37" l="1"/>
  <c r="AL55" i="37" s="1"/>
  <c r="AL56" i="37" s="1"/>
  <c r="AL69" i="37" s="1"/>
  <c r="AK56" i="37"/>
  <c r="AK69" i="37" s="1"/>
  <c r="AK77" i="37" s="1"/>
  <c r="AJ72" i="37"/>
  <c r="AK70" i="37" l="1"/>
  <c r="AK71" i="37" s="1"/>
  <c r="AK78" i="37" s="1"/>
  <c r="AL82" i="37"/>
  <c r="AL77" i="37"/>
  <c r="AL70" i="37"/>
  <c r="AL71" i="37" l="1"/>
  <c r="AL78" i="37" s="1"/>
  <c r="AK72" i="37"/>
  <c r="AL72" i="37" l="1"/>
  <c r="D83" i="37" l="1"/>
  <c r="D86" i="37" s="1"/>
  <c r="B83" i="37"/>
  <c r="B86" i="37" s="1"/>
  <c r="B87" i="37" l="1"/>
  <c r="B90" i="37" s="1"/>
  <c r="B88" i="37"/>
  <c r="B84" i="37"/>
  <c r="B89" i="37" s="1"/>
  <c r="C83" i="37"/>
  <c r="C86" i="37" s="1"/>
  <c r="F83" i="37"/>
  <c r="F86" i="37" s="1"/>
  <c r="C84" i="37" l="1"/>
  <c r="C89" i="37" s="1"/>
  <c r="C87" i="37"/>
  <c r="C90" i="37" s="1"/>
  <c r="E83" i="37"/>
  <c r="E86" i="37" s="1"/>
  <c r="D84" i="37"/>
  <c r="C88" i="37"/>
  <c r="D88" i="37"/>
  <c r="D87" i="37"/>
  <c r="G83" i="37"/>
  <c r="G86" i="37" s="1"/>
  <c r="D90" i="37" l="1"/>
  <c r="F88" i="37"/>
  <c r="H83" i="37"/>
  <c r="H86" i="37" s="1"/>
  <c r="H87" i="37" s="1"/>
  <c r="G88" i="37"/>
  <c r="D89" i="37"/>
  <c r="I83" i="37"/>
  <c r="I86" i="37" s="1"/>
  <c r="E87" i="37"/>
  <c r="E90" i="37" s="1"/>
  <c r="F84" i="37"/>
  <c r="G87" i="37"/>
  <c r="E88" i="37"/>
  <c r="F87" i="37"/>
  <c r="G84" i="37"/>
  <c r="E84" i="37"/>
  <c r="E89" i="37" s="1"/>
  <c r="H84" i="37" l="1"/>
  <c r="H89" i="37" s="1"/>
  <c r="J83" i="37"/>
  <c r="J88" i="37" s="1"/>
  <c r="I87" i="37"/>
  <c r="F90" i="37"/>
  <c r="H88" i="37"/>
  <c r="G89" i="37"/>
  <c r="I90" i="37"/>
  <c r="H90" i="37"/>
  <c r="I84" i="37"/>
  <c r="I89" i="37" s="1"/>
  <c r="I88" i="37"/>
  <c r="F89" i="37"/>
  <c r="G90" i="37"/>
  <c r="J86" i="37" l="1"/>
  <c r="J87" i="37" s="1"/>
  <c r="J90" i="37" s="1"/>
  <c r="J84" i="37"/>
  <c r="J89" i="37" s="1"/>
  <c r="K83" i="37"/>
  <c r="K84" i="37" s="1"/>
  <c r="K89" i="37" l="1"/>
  <c r="K86" i="37"/>
  <c r="K87" i="37" s="1"/>
  <c r="K90" i="37" s="1"/>
  <c r="K88" i="37"/>
  <c r="L83" i="37" l="1"/>
  <c r="L86" i="37" l="1"/>
  <c r="L88" i="37"/>
  <c r="L84" i="37"/>
  <c r="L89" i="37" s="1"/>
  <c r="G28" i="37" s="1"/>
  <c r="M83" i="37"/>
  <c r="M84" i="37" s="1"/>
  <c r="M89" i="37" l="1"/>
  <c r="N83" i="37"/>
  <c r="N86" i="37" s="1"/>
  <c r="O83" i="37"/>
  <c r="O86" i="37" s="1"/>
  <c r="M86" i="37"/>
  <c r="M88" i="37"/>
  <c r="L87" i="37"/>
  <c r="O87" i="37" l="1"/>
  <c r="M87" i="37"/>
  <c r="N84" i="37"/>
  <c r="N89" i="37" s="1"/>
  <c r="N87" i="37"/>
  <c r="N88" i="37"/>
  <c r="L90" i="37"/>
  <c r="G29" i="37" s="1"/>
  <c r="O84" i="37"/>
  <c r="O89" i="37" s="1"/>
  <c r="O88" i="37"/>
  <c r="Q83" i="37"/>
  <c r="Q86" i="37" s="1"/>
  <c r="N90" i="37" l="1"/>
  <c r="O90" i="37"/>
  <c r="M90" i="37"/>
  <c r="G30" i="37"/>
  <c r="P83" i="37"/>
  <c r="R83" i="37" l="1"/>
  <c r="P86" i="37"/>
  <c r="Q84" i="37"/>
  <c r="Q88" i="37"/>
  <c r="P84" i="37"/>
  <c r="P89" i="37" s="1"/>
  <c r="P88" i="37"/>
  <c r="Q89" i="37" l="1"/>
  <c r="S83" i="37"/>
  <c r="S86" i="37" s="1"/>
  <c r="P87" i="37"/>
  <c r="P90" i="37" s="1"/>
  <c r="Q87" i="37"/>
  <c r="R86" i="37"/>
  <c r="S88" i="37"/>
  <c r="R84" i="37"/>
  <c r="R89" i="37" s="1"/>
  <c r="R88" i="37"/>
  <c r="S84" i="37" l="1"/>
  <c r="S89" i="37" s="1"/>
  <c r="Q90" i="37"/>
  <c r="R87" i="37"/>
  <c r="R90" i="37" s="1"/>
  <c r="S87" i="37"/>
  <c r="T83" i="37"/>
  <c r="U83" i="37" l="1"/>
  <c r="U88" i="37" s="1"/>
  <c r="W83" i="37"/>
  <c r="S90" i="37"/>
  <c r="T86" i="37"/>
  <c r="T88" i="37"/>
  <c r="T84" i="37"/>
  <c r="T89" i="37" s="1"/>
  <c r="U84" i="37" l="1"/>
  <c r="U89" i="37" s="1"/>
  <c r="U86" i="37"/>
  <c r="T87" i="37"/>
  <c r="T90" i="37" s="1"/>
  <c r="W86" i="37"/>
  <c r="V83" i="37"/>
  <c r="V86" i="37" s="1"/>
  <c r="V87" i="37" l="1"/>
  <c r="W88" i="37"/>
  <c r="V84" i="37"/>
  <c r="V89" i="37" s="1"/>
  <c r="U87" i="37"/>
  <c r="U90" i="37" s="1"/>
  <c r="W87" i="37"/>
  <c r="W90" i="37" s="1"/>
  <c r="X83" i="37"/>
  <c r="V88" i="37"/>
  <c r="W84" i="37"/>
  <c r="W89" i="37" l="1"/>
  <c r="V90" i="37"/>
  <c r="Y83" i="37"/>
  <c r="Y88" i="37" s="1"/>
  <c r="X88" i="37"/>
  <c r="X86" i="37"/>
  <c r="X84" i="37"/>
  <c r="X89" i="37" s="1"/>
  <c r="Z83" i="37" l="1"/>
  <c r="X87" i="37"/>
  <c r="X90" i="37" s="1"/>
  <c r="AB83" i="37"/>
  <c r="AB86" i="37" s="1"/>
  <c r="Y84" i="37"/>
  <c r="Y89" i="37" s="1"/>
  <c r="Y86" i="37"/>
  <c r="AC83" i="37" l="1"/>
  <c r="AC86" i="37" s="1"/>
  <c r="Y87" i="37"/>
  <c r="Y90" i="37" s="1"/>
  <c r="AA83" i="37"/>
  <c r="AB88" i="37" s="1"/>
  <c r="AD83" i="37"/>
  <c r="AD86" i="37" s="1"/>
  <c r="Z86" i="37"/>
  <c r="Z87" i="37" s="1"/>
  <c r="Z88" i="37"/>
  <c r="AB84" i="37"/>
  <c r="Z84" i="37"/>
  <c r="Z89" i="37" s="1"/>
  <c r="AD84" i="37" l="1"/>
  <c r="AD88" i="37"/>
  <c r="Z90" i="37"/>
  <c r="AA86" i="37"/>
  <c r="AA87" i="37" s="1"/>
  <c r="AA90" i="37" s="1"/>
  <c r="AA84" i="37"/>
  <c r="AA89" i="37" s="1"/>
  <c r="AC84" i="37"/>
  <c r="AC89" i="37" s="1"/>
  <c r="AA88" i="37"/>
  <c r="AC88" i="37"/>
  <c r="AD87" i="37" l="1"/>
  <c r="AC87" i="37"/>
  <c r="AD89" i="37"/>
  <c r="AB87" i="37"/>
  <c r="AB90" i="37" s="1"/>
  <c r="AE83" i="37"/>
  <c r="AB89" i="37"/>
  <c r="AD90" i="37" l="1"/>
  <c r="AC90" i="37"/>
  <c r="AF83" i="37"/>
  <c r="AE88" i="37"/>
  <c r="AE86" i="37"/>
  <c r="AE87" i="37" s="1"/>
  <c r="AE90" i="37" s="1"/>
  <c r="AE84" i="37"/>
  <c r="AE89" i="37" s="1"/>
  <c r="AF84" i="37" l="1"/>
  <c r="AF89" i="37" s="1"/>
  <c r="AF86" i="37"/>
  <c r="AF87" i="37" s="1"/>
  <c r="AF90" i="37" s="1"/>
  <c r="AF88" i="37"/>
  <c r="AG83" i="37"/>
  <c r="AG88" i="37" l="1"/>
  <c r="AG86" i="37"/>
  <c r="AG87" i="37" s="1"/>
  <c r="AG90" i="37" s="1"/>
  <c r="AG84" i="37"/>
  <c r="AG89" i="37" s="1"/>
  <c r="AH83" i="37"/>
  <c r="AI83" i="37" l="1"/>
  <c r="AJ83" i="37"/>
  <c r="AH86" i="37"/>
  <c r="AH87" i="37" s="1"/>
  <c r="AH90" i="37" s="1"/>
  <c r="AH84" i="37"/>
  <c r="AH89" i="37" s="1"/>
  <c r="AH88" i="37"/>
  <c r="AK83" i="37"/>
  <c r="AJ86" i="37"/>
  <c r="AJ88" i="37"/>
  <c r="AJ84" i="37" l="1"/>
  <c r="AI84" i="37"/>
  <c r="AI89" i="37" s="1"/>
  <c r="AI86" i="37"/>
  <c r="AI87" i="37" s="1"/>
  <c r="AI90" i="37" s="1"/>
  <c r="AI88" i="37"/>
  <c r="AL83" i="37"/>
  <c r="AK86" i="37"/>
  <c r="AK88" i="37"/>
  <c r="AK84" i="37"/>
  <c r="AK89" i="37" l="1"/>
  <c r="AK87" i="37"/>
  <c r="AJ89" i="37"/>
  <c r="AJ87" i="37"/>
  <c r="AJ90" i="37" s="1"/>
  <c r="AL86" i="37"/>
  <c r="AL87" i="37" s="1"/>
  <c r="AL88" i="37"/>
  <c r="AL84" i="37"/>
  <c r="AL89" i="37" s="1"/>
  <c r="AL90" i="37" l="1"/>
  <c r="AK90" i="37"/>
</calcChain>
</file>

<file path=xl/sharedStrings.xml><?xml version="1.0" encoding="utf-8"?>
<sst xmlns="http://schemas.openxmlformats.org/spreadsheetml/2006/main" count="976" uniqueCount="556">
  <si>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</si>
  <si>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</si>
  <si>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</si>
  <si>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</si>
  <si>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</si>
  <si>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</si>
  <si>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</si>
  <si>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</si>
  <si>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</si>
  <si>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</si>
  <si>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</si>
  <si>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</si>
  <si>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</si>
  <si>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</si>
  <si>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</si>
  <si>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</si>
  <si>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</si>
  <si>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</si>
  <si>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</si>
  <si>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</si>
  <si>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</si>
  <si>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</si>
  <si>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</si>
  <si>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</si>
  <si>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</si>
  <si>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</si>
  <si>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</si>
  <si>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</si>
  <si>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</si>
  <si>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</si>
  <si>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</si>
  <si>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</si>
  <si>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</si>
  <si>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</si>
  <si>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</si>
  <si>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</si>
  <si>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</si>
  <si>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</si>
  <si>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</si>
  <si>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</si>
  <si>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</si>
  <si>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</si>
  <si>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</si>
  <si>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</si>
  <si>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</si>
  <si>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</si>
  <si>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</si>
  <si>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</si>
  <si>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</si>
  <si>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</si>
  <si>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</si>
  <si>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</si>
  <si>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</si>
  <si>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</si>
  <si>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</si>
  <si>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</si>
  <si>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</si>
  <si>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</si>
  <si>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</si>
  <si>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</si>
  <si>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</si>
  <si>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</si>
  <si>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</si>
  <si>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</si>
  <si>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</si>
  <si>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</si>
  <si>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</si>
  <si>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</si>
  <si>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</si>
  <si>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</si>
  <si>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</si>
  <si>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</si>
  <si>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</si>
  <si>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</si>
  <si>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</si>
  <si>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</si>
  <si>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</si>
  <si>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</si>
  <si>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</si>
  <si>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</si>
  <si>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</si>
  <si>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</si>
  <si>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</si>
  <si>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</si>
  <si>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</si>
  <si>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</si>
  <si>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</si>
  <si>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</si>
  <si>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</si>
  <si>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</si>
  <si>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</si>
  <si>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</si>
  <si>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</si>
  <si>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</si>
  <si>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</si>
  <si>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</si>
  <si>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</si>
  <si>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</si>
  <si>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</si>
  <si>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</si>
  <si>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</si>
  <si>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</si>
  <si>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</si>
  <si>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</si>
  <si>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</si>
  <si>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</si>
  <si>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</si>
  <si>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</si>
  <si>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</si>
  <si>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</si>
  <si>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</si>
  <si>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</si>
  <si>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</si>
  <si>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</si>
  <si>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</si>
  <si>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</si>
  <si>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</si>
  <si>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</si>
  <si>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</si>
  <si>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</si>
  <si>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</si>
  <si>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</si>
  <si>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</si>
  <si>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</si>
  <si>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</si>
  <si>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</si>
  <si>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</si>
  <si>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</si>
  <si>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</si>
  <si>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</si>
  <si>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</si>
  <si>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</si>
  <si>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</si>
  <si>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</si>
  <si>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</si>
  <si>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</si>
  <si>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</si>
  <si>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</si>
  <si>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</si>
  <si>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</si>
  <si>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</si>
  <si>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</si>
  <si>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</si>
  <si>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</si>
  <si>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</si>
  <si>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</si>
  <si>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</si>
  <si>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</si>
  <si>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</si>
  <si>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</si>
  <si>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</si>
  <si>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</si>
  <si>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</si>
  <si>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</si>
  <si>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</si>
  <si>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</si>
  <si>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</si>
  <si>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</si>
  <si>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</si>
  <si>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</si>
  <si>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</si>
  <si>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</si>
  <si>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</si>
  <si>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</si>
  <si>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</si>
  <si>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</si>
  <si>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</si>
  <si>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</si>
  <si>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</si>
  <si>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</si>
  <si>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</si>
  <si>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</si>
  <si>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</si>
  <si>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</si>
  <si>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</si>
  <si>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</si>
  <si>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</si>
  <si>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</si>
  <si>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</si>
  <si>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</si>
  <si>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</si>
  <si>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</si>
  <si>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</si>
  <si>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</si>
  <si>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</si>
  <si>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</si>
  <si>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</si>
  <si>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</si>
  <si>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</si>
  <si>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</si>
  <si>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</si>
  <si>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</si>
  <si>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</si>
  <si>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</si>
  <si>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</si>
  <si>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</si>
  <si>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</si>
  <si>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</si>
  <si>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</si>
  <si>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</si>
  <si>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</si>
  <si>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</si>
  <si>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</si>
  <si>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</si>
  <si>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</si>
  <si>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</si>
  <si>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</si>
  <si>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</si>
  <si>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</si>
  <si>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</si>
  <si>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</si>
  <si>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</si>
  <si>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</si>
  <si>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</si>
  <si>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</si>
  <si>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</si>
  <si>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</si>
  <si>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</si>
  <si>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</si>
  <si>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</si>
  <si>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</si>
  <si>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</si>
  <si>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</si>
  <si>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</si>
  <si>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</si>
  <si>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</si>
  <si>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</si>
  <si>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</si>
  <si>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</si>
  <si>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</si>
  <si>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</si>
  <si>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</si>
  <si>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</si>
  <si>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</si>
  <si>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</si>
  <si>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</si>
  <si>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</si>
  <si>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</si>
  <si>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</si>
  <si>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</si>
  <si>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</si>
  <si>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</si>
  <si>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</si>
  <si>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</si>
  <si>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</si>
  <si>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</si>
  <si>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</si>
  <si>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</si>
  <si>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</si>
  <si>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</si>
  <si>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</si>
  <si>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</si>
  <si>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</si>
  <si>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</si>
  <si>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</si>
  <si>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</si>
  <si>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</si>
  <si>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</si>
  <si>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</si>
  <si>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</si>
  <si>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</si>
  <si>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</si>
  <si>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</si>
  <si>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</si>
  <si>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</si>
  <si>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</si>
  <si>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</si>
  <si>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</si>
  <si>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</si>
  <si>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</si>
  <si>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</si>
  <si>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</si>
  <si>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</si>
  <si>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</si>
  <si>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</si>
  <si>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</si>
  <si>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</si>
  <si>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</si>
  <si>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</si>
  <si>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</si>
  <si>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</si>
  <si>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</si>
  <si>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</si>
  <si>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</si>
  <si>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</si>
  <si>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</si>
  <si>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</si>
  <si>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</si>
  <si>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</si>
  <si>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</si>
  <si>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</si>
  <si>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</si>
  <si>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</si>
  <si>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</si>
  <si>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</si>
  <si>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</si>
  <si>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</si>
  <si>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</si>
  <si>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</si>
  <si>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</si>
  <si>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</si>
  <si>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</si>
  <si>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</si>
  <si>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</si>
  <si>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</si>
  <si>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</si>
  <si>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</si>
  <si>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</si>
  <si>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</si>
  <si>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</si>
  <si>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</si>
  <si>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</si>
  <si>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</si>
  <si>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</si>
  <si>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</si>
  <si>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</si>
  <si>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</si>
  <si>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</si>
  <si>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</si>
  <si>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</si>
  <si>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</si>
  <si>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</si>
  <si>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</si>
  <si>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</si>
  <si>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</si>
  <si>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</si>
  <si>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</si>
  <si>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</si>
  <si>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</si>
  <si>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</si>
  <si>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</si>
  <si>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</si>
  <si>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</si>
  <si>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</si>
  <si>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</si>
  <si>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</si>
  <si>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</si>
  <si>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</si>
  <si>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</si>
  <si>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</si>
  <si>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</si>
  <si>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</si>
  <si>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</si>
  <si>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</si>
  <si>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</si>
  <si>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</si>
  <si>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</si>
  <si>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</si>
  <si>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</si>
  <si>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</si>
  <si>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</si>
  <si>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</si>
  <si>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</si>
  <si>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</si>
  <si>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</si>
  <si>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</si>
  <si>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</si>
  <si>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</si>
  <si>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</si>
  <si>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</si>
  <si>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</si>
  <si>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</si>
  <si>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</si>
  <si>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</si>
  <si>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</si>
  <si>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</si>
  <si>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</si>
  <si>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</si>
  <si>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</si>
  <si>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</si>
  <si>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</si>
  <si>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</si>
  <si>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</si>
  <si>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</si>
  <si>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</si>
  <si>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</si>
  <si>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</si>
  <si>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</si>
  <si>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</si>
  <si>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</si>
  <si>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</si>
  <si>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</si>
  <si>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</si>
  <si>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</si>
  <si>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</si>
  <si>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</si>
  <si>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</si>
  <si>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</si>
  <si>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</si>
  <si>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</si>
  <si>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</si>
  <si>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</si>
  <si>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</si>
  <si>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</si>
  <si>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</si>
  <si>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</si>
  <si>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</si>
  <si>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</si>
  <si>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</si>
  <si>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</si>
  <si>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</si>
  <si>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</si>
  <si>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</si>
  <si>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</si>
  <si>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</si>
  <si>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по состоянию на 01.01.2016 г.</t>
  </si>
  <si>
    <t>МВА</t>
  </si>
  <si>
    <t>Объект не относится к объектам ЕНЭС</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</si>
  <si>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</si>
  <si>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</si>
  <si>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</si>
  <si>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</si>
  <si>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 xml:space="preserve">не требуется </t>
  </si>
  <si>
    <t>не требуется</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</si>
  <si>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</si>
  <si>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</si>
  <si>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</si>
  <si>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</si>
  <si>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</si>
  <si>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</si>
  <si>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</si>
  <si>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</si>
  <si>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</si>
  <si>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</si>
  <si>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</si>
  <si>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</si>
  <si>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</si>
  <si>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</si>
  <si>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</si>
  <si>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</si>
  <si>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</si>
  <si>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</si>
  <si>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</si>
  <si>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</si>
  <si>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</si>
  <si>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</si>
  <si>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</si>
  <si>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</si>
  <si>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</si>
  <si>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</si>
  <si>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</si>
  <si>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</si>
  <si>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</si>
  <si>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</si>
  <si>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</si>
  <si>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</si>
  <si>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</si>
  <si>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</si>
  <si>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</si>
  <si>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</si>
  <si>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</si>
  <si>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</si>
  <si>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</si>
  <si>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</si>
  <si>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</si>
  <si>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</si>
  <si>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</si>
  <si>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</si>
  <si>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</si>
  <si>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</si>
  <si>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</si>
  <si>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</si>
  <si>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</si>
  <si>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</si>
  <si>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</si>
  <si>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</si>
  <si>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</si>
  <si>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</si>
  <si>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</si>
  <si>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</si>
  <si>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</si>
  <si>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</si>
  <si>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</si>
  <si>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</si>
  <si>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</si>
  <si>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</si>
  <si>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</si>
  <si>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</si>
  <si>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</si>
  <si>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</si>
  <si>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</si>
  <si>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</si>
  <si>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</si>
  <si>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</si>
  <si>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</si>
  <si>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</si>
  <si>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</si>
  <si>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</si>
  <si>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</si>
  <si>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</si>
  <si>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</si>
  <si>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</si>
  <si>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</si>
  <si>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</si>
  <si>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</si>
  <si>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</si>
  <si>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</si>
  <si>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</si>
  <si>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</si>
  <si>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</si>
  <si>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</si>
  <si>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</si>
  <si>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</si>
  <si>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</si>
  <si>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реконструкция</t>
  </si>
  <si>
    <t>[юридическое лицо, вид услуг/ подряда, предмет договора, дата заключения/ расторжения и номер договора/ соглашений к договору]</t>
  </si>
  <si>
    <t>ВЛ</t>
  </si>
  <si>
    <t>ВЛЗ</t>
  </si>
  <si>
    <t>ж/б</t>
  </si>
  <si>
    <t>Годна к эксплуатации</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</si>
  <si>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</si>
  <si>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</si>
  <si>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</si>
  <si>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</si>
  <si>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</si>
  <si>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</si>
  <si>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</si>
  <si>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Требуется реконструкция с заменой строительной части опор и подвеской СИП-3</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</si>
  <si>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</si>
  <si>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Славский  городской округ</t>
  </si>
  <si>
    <t>Реконструкция, модернизация, техническое перевооружение  линий электропередач</t>
  </si>
  <si>
    <t>ВЛ 15-358</t>
  </si>
  <si>
    <t>ВЛ 15-358 (магистраль оп.№ 202-217)</t>
  </si>
  <si>
    <t xml:space="preserve"> -</t>
  </si>
  <si>
    <t>дер.</t>
  </si>
  <si>
    <t>Приведение эксплуатуционного состояния  ВЛ 15 кВ к действующим НТД, ПТЭ,ПУЭ, отраслевым регламентам РД 153-34.3-20.662-98, СО34.45-51.300-97, ГОСТ 32144-13. 
Повышение индекса технического состояния до 100</t>
  </si>
  <si>
    <t>0,9 (0) км</t>
  </si>
  <si>
    <t>N_19-1078</t>
  </si>
  <si>
    <t>L15з_ЛЭП=0,9 км</t>
  </si>
  <si>
    <t>Акт ТОБ от 05.10.2022., АО "Россети Янтарь" Восточный РЭС</t>
  </si>
  <si>
    <t>Акт технического освидетельствования от 13.09.2016, ООО "ЭнЭка"</t>
  </si>
  <si>
    <t>П</t>
  </si>
  <si>
    <t>2025 год</t>
  </si>
  <si>
    <t>2026 год</t>
  </si>
  <si>
    <t>2027 год</t>
  </si>
  <si>
    <t>2028 год</t>
  </si>
  <si>
    <t xml:space="preserve"> платы за технологическое присоединение</t>
  </si>
  <si>
    <t>АО "Россети Янтарь"</t>
  </si>
  <si>
    <t>на основании прокта-аналога</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</si>
  <si>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</si>
  <si>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ВЛ 15 кВ - 3,55 млн.руб./км</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</si>
  <si>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</si>
  <si>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сверхнормативным сроком службы (более 25 лет - год ввода 1988). Реконструкция ВЛ 15 кВ № 15-358 - устранение дефектов опор и замена провода на магистральном участке линии с сечением 70 мм2 без увеличения пропускной способности. Обеспечение безаварийного функционирования и безопасной эксплуатации участка линии ВЛ 15-358, проходящего по лесному массиву. Обеспечение нормативного напряжения у потребителей в ремонтном режиме питания ВЛ 15 кВ 15-358
Повышение индекса технического состояния с 55,6 до 100.</t>
  </si>
  <si>
    <t>Инвестиции</t>
  </si>
  <si>
    <t>Акт технического обследования от 05.10.2022., АО "Россети Янтарь" Восточный РЭС - превышение нормативного срока эксплуатации (год ввода 1988) и несоответствие сечения провода существующим нагрузкам, многочисленные дефекты элементов ВЛ 15 кВ №15-358 - оголение арматуры стоек и приставок, растрескивание бетона стоек, подкосов более нормы, коррозия провода, провис, вытяжка провода, обрыв проволоки верхнего повива, разрушение контура заземления опор. Требуется проведение реконструкции воздушной линии с заменой строительной части (опор), заменой голого провода на СИП-3 соответствующего сечения согласно расчету с учетом существующих нагрузок и роста нагрузок в перспективе. 
Замена провода на  магистральном участке линии с сечением 70 мм2 без увеличения пропускной способности.
Программа энергосбережения и повышения энергетической эффективности АО «Россети Янтарь» на период 2023-2027 гг., утв. Советом директоров (протокол от 23.03.2023 № 23).
Индекс технического состояния ВЛ 15 кВ 15-358 - 68,84; ВЛ 15 кВ 15-357 - 73,46.
Техническое задание № 27/СЭРРС/2019</t>
  </si>
  <si>
    <t>Эффект от снижения потерь электроэнергии, тыс.кВт*ч</t>
  </si>
  <si>
    <t>тыс.кВт*ч</t>
  </si>
  <si>
    <t>среднеотпускной тариф на услуги по передаче, руб/тыс.кВтч</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</si>
  <si>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</si>
  <si>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</si>
  <si>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</si>
  <si>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</si>
  <si>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Увеличение дохода от передачи ээ, руб. в ценах текущего года</t>
  </si>
  <si>
    <t>2024 год</t>
  </si>
  <si>
    <t>Факт 2023 года</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</si>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</sst>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cellStyleXfs>
  <cellXfs count="51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7" fillId="0" borderId="0" xfId="49" applyFont="1" applyAlignment="1">
      <alignment horizontal="center" vertical="center" wrapText="1"/>
    </xf>
    <xf numFmtId="0" fontId="0" fillId="0" borderId="1" xfId="0" applyBorder="1" applyAlignment="1">
      <alignment horizontal="center" vertical="center" wrapText="1"/>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68" fillId="0" borderId="0" xfId="62" applyFont="1" applyFill="1" applyBorder="1"/>
    <xf numFmtId="0" fontId="68" fillId="0" borderId="0" xfId="62" applyFont="1" applyFill="1"/>
    <xf numFmtId="0" fontId="69" fillId="0" borderId="0" xfId="1" applyFont="1"/>
    <xf numFmtId="0" fontId="42" fillId="0" borderId="0" xfId="50" applyFont="1" applyFill="1" applyAlignment="1">
      <alignment vertical="center"/>
    </xf>
    <xf numFmtId="0" fontId="70" fillId="0" borderId="0" xfId="50" applyFont="1" applyFill="1" applyAlignment="1">
      <alignment vertical="center"/>
    </xf>
    <xf numFmtId="0" fontId="71" fillId="0" borderId="0" xfId="1" applyFont="1" applyAlignment="1">
      <alignment vertical="center"/>
    </xf>
    <xf numFmtId="0" fontId="72" fillId="0" borderId="0" xfId="1" applyFont="1" applyAlignment="1">
      <alignment vertical="center"/>
    </xf>
    <xf numFmtId="0" fontId="73" fillId="0" borderId="0" xfId="1" applyFont="1" applyAlignment="1">
      <alignment vertical="center"/>
    </xf>
    <xf numFmtId="0" fontId="69" fillId="0" borderId="0" xfId="1" applyFont="1" applyBorder="1"/>
    <xf numFmtId="0" fontId="74" fillId="0" borderId="0" xfId="1" applyFont="1"/>
    <xf numFmtId="0" fontId="75" fillId="0" borderId="0" xfId="1" applyFont="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76"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8" fillId="0" borderId="0" xfId="62" applyFont="1" applyFill="1"/>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0" fontId="80"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68" fillId="0" borderId="0" xfId="62" applyFont="1"/>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1" fontId="7" fillId="0" borderId="42" xfId="49" applyNumberFormat="1" applyFont="1" applyBorder="1" applyAlignment="1">
      <alignment horizontal="center" vertical="center" wrapText="1"/>
    </xf>
    <xf numFmtId="0" fontId="36" fillId="0" borderId="42" xfId="49" applyFont="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0" fontId="11" fillId="0" borderId="42" xfId="2" applyNumberFormat="1" applyFont="1" applyFill="1" applyBorder="1" applyAlignment="1">
      <alignment horizontal="left" vertical="top" wrapText="1"/>
    </xf>
    <xf numFmtId="0" fontId="81"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0" borderId="0" xfId="2" applyFont="1" applyFill="1" applyAlignment="1">
      <alignment vertical="top" wrapText="1"/>
    </xf>
    <xf numFmtId="14" fontId="36" fillId="0" borderId="42" xfId="49" applyNumberFormat="1" applyFont="1" applyBorder="1" applyAlignment="1">
      <alignment horizontal="center" vertical="center"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0" xfId="2" applyFont="1" applyFill="1" applyBorder="1" applyAlignment="1">
      <alignment horizontal="left" vertical="center" wrapText="1"/>
    </xf>
    <xf numFmtId="0" fontId="40" fillId="0" borderId="30" xfId="2" applyFont="1" applyFill="1" applyBorder="1" applyAlignment="1">
      <alignment horizontal="left" vertical="center"/>
    </xf>
    <xf numFmtId="0" fontId="40" fillId="0" borderId="31" xfId="2" applyFont="1" applyFill="1" applyBorder="1" applyAlignment="1">
      <alignment horizontal="left" vertical="center"/>
    </xf>
    <xf numFmtId="0" fontId="40" fillId="0" borderId="31" xfId="2" applyFont="1" applyFill="1" applyBorder="1" applyAlignment="1">
      <alignment horizontal="left"/>
    </xf>
    <xf numFmtId="4" fontId="40" fillId="28" borderId="30"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7" fillId="0" borderId="42" xfId="1" applyFont="1" applyBorder="1" applyAlignment="1">
      <alignment horizontal="center" vertical="center" wrapText="1"/>
    </xf>
    <xf numFmtId="0" fontId="7" fillId="0" borderId="42" xfId="1" applyFont="1" applyBorder="1" applyAlignment="1">
      <alignment horizontal="left" vertical="center" wrapText="1"/>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2" fontId="40" fillId="0" borderId="30" xfId="2" applyNumberFormat="1" applyFont="1" applyFill="1" applyBorder="1" applyAlignment="1">
      <alignment horizontal="left" vertical="center"/>
    </xf>
    <xf numFmtId="1" fontId="40" fillId="0" borderId="30" xfId="2" applyNumberFormat="1" applyFont="1" applyFill="1" applyBorder="1" applyAlignment="1">
      <alignment horizontal="left" vertical="center"/>
    </xf>
    <xf numFmtId="0" fontId="11" fillId="0" borderId="42" xfId="2"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1" xfId="2" applyFont="1" applyFill="1" applyBorder="1" applyAlignment="1">
      <alignment horizontal="left" vertical="top" wrapText="1"/>
    </xf>
    <xf numFmtId="4" fontId="40" fillId="0" borderId="33" xfId="2" applyNumberFormat="1" applyFont="1" applyFill="1" applyBorder="1" applyAlignment="1">
      <alignment horizontal="left" vertical="center" wrapText="1"/>
    </xf>
    <xf numFmtId="0" fontId="40" fillId="0" borderId="51" xfId="2" applyFont="1" applyFill="1" applyBorder="1" applyAlignment="1">
      <alignment horizontal="left" vertical="top" wrapText="1"/>
    </xf>
    <xf numFmtId="14" fontId="40" fillId="0" borderId="51" xfId="2" applyNumberFormat="1" applyFont="1" applyFill="1" applyBorder="1" applyAlignment="1">
      <alignment horizontal="justify" vertical="top" wrapText="1"/>
    </xf>
    <xf numFmtId="0" fontId="3" fillId="0" borderId="0" xfId="1" applyBorder="1" applyAlignment="1">
      <alignment wrapText="1"/>
    </xf>
    <xf numFmtId="0" fontId="11" fillId="0" borderId="42" xfId="62" applyFont="1" applyBorder="1" applyAlignment="1">
      <alignment horizontal="center" vertical="center" wrapText="1"/>
    </xf>
    <xf numFmtId="0" fontId="11" fillId="0" borderId="0" xfId="62" applyFont="1" applyAlignment="1">
      <alignment horizontal="left" vertical="center" wrapText="1"/>
    </xf>
    <xf numFmtId="0" fontId="11" fillId="0" borderId="0" xfId="62" applyFont="1" applyBorder="1" applyAlignment="1">
      <alignment horizontal="center" vertical="center" wrapText="1"/>
    </xf>
    <xf numFmtId="0" fontId="11" fillId="0" borderId="43" xfId="62" applyFont="1" applyBorder="1" applyAlignment="1">
      <alignment horizontal="center" vertical="center" wrapText="1"/>
    </xf>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10" fillId="0" borderId="0" xfId="1" applyFont="1" applyAlignment="1">
      <alignment horizontal="left"/>
    </xf>
    <xf numFmtId="0" fontId="10" fillId="0" borderId="0" xfId="1" applyFont="1" applyFill="1" applyAlignment="1">
      <alignment horizontal="left"/>
    </xf>
    <xf numFmtId="0" fontId="5" fillId="0" borderId="0" xfId="1" applyFont="1" applyFill="1" applyAlignment="1">
      <alignment horizontal="left" vertical="center"/>
    </xf>
    <xf numFmtId="0" fontId="5"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3" fillId="0" borderId="0" xfId="1" applyBorder="1" applyAlignment="1">
      <alignment horizontal="left"/>
    </xf>
    <xf numFmtId="0" fontId="3" fillId="0" borderId="0" xfId="1" applyAlignment="1">
      <alignment horizontal="left"/>
    </xf>
    <xf numFmtId="0" fontId="7" fillId="0" borderId="42" xfId="1" applyFont="1" applyFill="1" applyBorder="1"/>
    <xf numFmtId="0" fontId="39"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horizontal="center" vertical="center" wrapText="1"/>
    </xf>
    <xf numFmtId="0" fontId="7" fillId="0" borderId="42" xfId="1" applyFont="1" applyBorder="1" applyAlignment="1">
      <alignment vertical="center"/>
    </xf>
    <xf numFmtId="0" fontId="4" fillId="0" borderId="42" xfId="1" applyFont="1" applyBorder="1" applyAlignment="1">
      <alignment horizontal="center" vertical="center"/>
    </xf>
    <xf numFmtId="0" fontId="11" fillId="0" borderId="42" xfId="2" applyFont="1" applyBorder="1" applyAlignment="1">
      <alignment horizontal="center" vertical="center" wrapText="1"/>
    </xf>
    <xf numFmtId="14" fontId="11" fillId="0" borderId="42" xfId="2" applyNumberFormat="1" applyFont="1" applyFill="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49" fontId="57" fillId="0" borderId="42" xfId="49" applyNumberFormat="1" applyFont="1" applyBorder="1" applyAlignment="1">
      <alignment horizontal="center" vertical="center"/>
    </xf>
    <xf numFmtId="14" fontId="11" fillId="0" borderId="42" xfId="2" applyNumberFormat="1" applyFont="1" applyFill="1" applyBorder="1" applyAlignment="1">
      <alignment horizontal="center" vertical="center" wrapText="1" shrinkToFit="1"/>
    </xf>
    <xf numFmtId="0" fontId="42" fillId="0" borderId="42" xfId="2" applyFont="1" applyFill="1" applyBorder="1" applyAlignment="1">
      <alignment horizontal="center" vertical="center" wrapText="1"/>
    </xf>
    <xf numFmtId="0" fontId="44" fillId="24" borderId="42" xfId="62" applyFill="1" applyBorder="1" applyAlignment="1">
      <alignment horizontal="center" vertical="center" wrapText="1"/>
    </xf>
    <xf numFmtId="0" fontId="44" fillId="24" borderId="42" xfId="62" applyFill="1" applyBorder="1" applyAlignment="1">
      <alignment horizontal="center" vertical="center"/>
    </xf>
    <xf numFmtId="4" fontId="44" fillId="24" borderId="42" xfId="62" applyNumberFormat="1" applyFill="1" applyBorder="1" applyAlignment="1">
      <alignment horizontal="center" vertical="center"/>
    </xf>
    <xf numFmtId="3" fontId="82" fillId="0" borderId="46" xfId="67" applyNumberFormat="1" applyFont="1" applyFill="1" applyBorder="1" applyAlignment="1">
      <alignment horizontal="center" vertical="center"/>
    </xf>
    <xf numFmtId="0" fontId="82" fillId="0" borderId="42" xfId="67" applyFont="1" applyFill="1" applyBorder="1" applyAlignment="1">
      <alignment horizontal="center" vertical="center"/>
    </xf>
    <xf numFmtId="0" fontId="83" fillId="0" borderId="42" xfId="62" applyFont="1" applyFill="1" applyBorder="1" applyAlignment="1">
      <alignment horizontal="center"/>
    </xf>
    <xf numFmtId="0" fontId="84" fillId="31" borderId="42" xfId="62" applyFont="1" applyFill="1" applyBorder="1" applyAlignment="1">
      <alignment horizontal="left" vertical="center" wrapText="1"/>
    </xf>
    <xf numFmtId="0" fontId="84" fillId="31" borderId="42" xfId="62" applyFont="1" applyFill="1" applyBorder="1" applyAlignment="1">
      <alignment horizontal="center" wrapText="1"/>
    </xf>
    <xf numFmtId="10" fontId="84" fillId="31" borderId="42" xfId="62" applyNumberFormat="1" applyFont="1" applyFill="1" applyBorder="1"/>
    <xf numFmtId="10" fontId="84" fillId="32" borderId="42" xfId="62" applyNumberFormat="1" applyFont="1" applyFill="1" applyBorder="1"/>
    <xf numFmtId="0" fontId="58" fillId="24" borderId="42" xfId="62" applyFont="1" applyFill="1" applyBorder="1"/>
    <xf numFmtId="3" fontId="7" fillId="24" borderId="42" xfId="67" applyNumberFormat="1" applyFont="1" applyFill="1" applyBorder="1" applyAlignment="1">
      <alignment horizontal="right" vertical="center"/>
    </xf>
    <xf numFmtId="167" fontId="36" fillId="24" borderId="42" xfId="67" applyNumberFormat="1" applyFont="1" applyFill="1" applyBorder="1" applyAlignment="1">
      <alignment horizontal="right" vertical="center"/>
    </xf>
    <xf numFmtId="0" fontId="39" fillId="0" borderId="42" xfId="1" applyFont="1" applyBorder="1" applyAlignment="1">
      <alignment horizontal="center" vertical="center" wrapText="1"/>
    </xf>
    <xf numFmtId="0" fontId="42" fillId="0" borderId="43" xfId="2" applyFont="1" applyFill="1" applyBorder="1" applyAlignment="1">
      <alignment horizontal="center" vertical="center" wrapText="1"/>
    </xf>
    <xf numFmtId="174" fontId="42" fillId="0" borderId="42" xfId="2" applyNumberFormat="1" applyFont="1" applyBorder="1" applyAlignment="1">
      <alignment horizontal="center" vertical="center"/>
    </xf>
    <xf numFmtId="0" fontId="84" fillId="31" borderId="42" xfId="6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43" xfId="2" applyFont="1" applyFill="1" applyBorder="1" applyAlignment="1">
      <alignment horizontal="center" vertical="center" wrapText="1"/>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7" fillId="0" borderId="0" xfId="1" applyFont="1" applyAlignment="1">
      <alignment horizontal="center" vertical="center"/>
    </xf>
    <xf numFmtId="0" fontId="49"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6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65" fillId="0" borderId="0" xfId="1" applyFont="1" applyAlignment="1">
      <alignment horizontal="center" vertical="center" wrapText="1"/>
    </xf>
    <xf numFmtId="0" fontId="12" fillId="0" borderId="0" xfId="1" applyFont="1" applyAlignment="1">
      <alignment horizontal="center" vertical="center"/>
    </xf>
    <xf numFmtId="0" fontId="7" fillId="0" borderId="20" xfId="1" applyFont="1" applyBorder="1" applyAlignment="1">
      <alignment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2" fillId="0" borderId="0" xfId="0" applyFont="1" applyFill="1" applyAlignment="1">
      <alignment horizontal="center" vertical="center" wrapText="1"/>
    </xf>
    <xf numFmtId="0" fontId="39" fillId="0" borderId="42"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 fillId="0" borderId="0" xfId="1" applyFont="1" applyFill="1" applyBorder="1" applyAlignment="1">
      <alignment horizontal="center" vertical="center"/>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11" fillId="0" borderId="0" xfId="2" applyFont="1" applyFill="1" applyAlignment="1">
      <alignment horizontal="center"/>
    </xf>
    <xf numFmtId="0" fontId="42" fillId="0" borderId="42" xfId="2" applyFont="1" applyBorder="1" applyAlignment="1">
      <alignment horizontal="center" vertical="center"/>
    </xf>
    <xf numFmtId="0" fontId="42" fillId="0" borderId="0" xfId="2" applyFont="1" applyFill="1" applyAlignment="1">
      <alignment horizontal="center"/>
    </xf>
    <xf numFmtId="0" fontId="42" fillId="0" borderId="42" xfId="52" applyFont="1" applyFill="1" applyBorder="1" applyAlignment="1">
      <alignment horizontal="center" vertical="center" wrapText="1"/>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1" xr:uid="{00000000-0005-0000-0000-000028000000}"/>
    <cellStyle name="Обычный 2 3" xfId="72" xr:uid="{00000000-0005-0000-0000-000029000000}"/>
    <cellStyle name="Обычный 2 4"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4 3" xfId="69"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2 2" xfId="73" xr:uid="{00000000-0005-0000-0000-000040000000}"/>
    <cellStyle name="Процентный 3" xfId="65" xr:uid="{00000000-0005-0000-0000-000041000000}"/>
    <cellStyle name="Процентный 4" xfId="68" xr:uid="{00000000-0005-0000-0000-000042000000}"/>
    <cellStyle name="Процентный 4 2" xfId="76" xr:uid="{00000000-0005-0000-0000-000043000000}"/>
    <cellStyle name="Связанная ячейка 2" xfId="56" xr:uid="{00000000-0005-0000-0000-000044000000}"/>
    <cellStyle name="Стиль 1" xfId="66" xr:uid="{00000000-0005-0000-0000-000045000000}"/>
    <cellStyle name="Текст предупреждения 2" xfId="57" xr:uid="{00000000-0005-0000-0000-000046000000}"/>
    <cellStyle name="Финансовый 2" xfId="58" xr:uid="{00000000-0005-0000-0000-000047000000}"/>
    <cellStyle name="Финансовый 2 2 2 2 2" xfId="59" xr:uid="{00000000-0005-0000-0000-000048000000}"/>
    <cellStyle name="Финансовый 2 4" xfId="74" xr:uid="{00000000-0005-0000-0000-000049000000}"/>
    <cellStyle name="Финансовый 3" xfId="60" xr:uid="{00000000-0005-0000-0000-00004A000000}"/>
    <cellStyle name="Финансовый 3 2" xfId="70" xr:uid="{00000000-0005-0000-0000-00004B000000}"/>
    <cellStyle name="Хороший 2" xfId="61" xr:uid="{00000000-0005-0000-0000-00004C000000}"/>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725463005487194"/>
          <c:h val="0.7749377102510073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-111369.79535915151</c:v>
                </c:pt>
                <c:pt idx="1">
                  <c:v>-3534817.4908711142</c:v>
                </c:pt>
                <c:pt idx="2">
                  <c:v>58233.391765578148</c:v>
                </c:pt>
                <c:pt idx="3">
                  <c:v>-1045.5606113795313</c:v>
                </c:pt>
                <c:pt idx="4">
                  <c:v>-960.14755028171419</c:v>
                </c:pt>
                <c:pt idx="5">
                  <c:v>-881.71198137965837</c:v>
                </c:pt>
                <c:pt idx="6">
                  <c:v>-809.68390522930656</c:v>
                </c:pt>
                <c:pt idx="7">
                  <c:v>-743.53988630339416</c:v>
                </c:pt>
                <c:pt idx="8">
                  <c:v>-682.79924913105356</c:v>
                </c:pt>
                <c:pt idx="9">
                  <c:v>-627.02058517906175</c:v>
                </c:pt>
                <c:pt idx="10">
                  <c:v>-575.79854509013148</c:v>
                </c:pt>
                <c:pt idx="11">
                  <c:v>-528.76089296690418</c:v>
                </c:pt>
              </c:numCache>
            </c:numRef>
          </c:val>
          <c:smooth val="0"/>
          <c:extLst>
            <c:ext xmlns:c16="http://schemas.microsoft.com/office/drawing/2014/chart" uri="{C3380CC4-5D6E-409C-BE32-E72D297353CC}">
              <c16:uniqueId val="{00000001-5A16-46BB-BB1A-C0E657970F8C}"/>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-111369.79535915151</c:v>
                </c:pt>
                <c:pt idx="1">
                  <c:v>-3646187.2862302656</c:v>
                </c:pt>
                <c:pt idx="2">
                  <c:v>-3587953.8944646874</c:v>
                </c:pt>
                <c:pt idx="3">
                  <c:v>-3588999.4550760668</c:v>
                </c:pt>
                <c:pt idx="4">
                  <c:v>-3589959.6026263484</c:v>
                </c:pt>
                <c:pt idx="5">
                  <c:v>-3590841.3146077278</c:v>
                </c:pt>
                <c:pt idx="6">
                  <c:v>-3591650.9985129572</c:v>
                </c:pt>
                <c:pt idx="7">
                  <c:v>-3592394.5383992605</c:v>
                </c:pt>
                <c:pt idx="8">
                  <c:v>-3593077.3376483917</c:v>
                </c:pt>
                <c:pt idx="9">
                  <c:v>-3593704.3582335706</c:v>
                </c:pt>
                <c:pt idx="10">
                  <c:v>-3594280.1567786606</c:v>
                </c:pt>
                <c:pt idx="11">
                  <c:v>-3594808.9176716274</c:v>
                </c:pt>
              </c:numCache>
            </c:numRef>
          </c:val>
          <c:smooth val="0"/>
          <c:extLst>
            <c:ext xmlns:c16="http://schemas.microsoft.com/office/drawing/2014/chart" uri="{C3380CC4-5D6E-409C-BE32-E72D297353CC}">
              <c16:uniqueId val="{00000002-5A16-46BB-BB1A-C0E657970F8C}"/>
            </c:ext>
          </c:extLst>
        </c:ser>
        <c:dLbls>
          <c:showLegendKey val="0"/>
          <c:showVal val="0"/>
          <c:showCatName val="0"/>
          <c:showSerName val="0"/>
          <c:showPercent val="0"/>
          <c:showBubbleSize val="0"/>
        </c:dLbls>
        <c:smooth val="0"/>
        <c:axId val="479359536"/>
        <c:axId val="479360320"/>
      </c:lineChart>
      <c:catAx>
        <c:axId val="479359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9360320"/>
        <c:crosses val="autoZero"/>
        <c:auto val="1"/>
        <c:lblAlgn val="ctr"/>
        <c:lblOffset val="100"/>
        <c:noMultiLvlLbl val="0"/>
      </c:catAx>
      <c:valAx>
        <c:axId val="4793603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9359536"/>
        <c:crosses val="autoZero"/>
        <c:crossBetween val="between"/>
      </c:valAx>
    </c:plotArea>
    <c:legend>
      <c:legendPos val="r"/>
      <c:layout>
        <c:manualLayout>
          <c:xMode val="edge"/>
          <c:yMode val="edge"/>
          <c:x val="0.11142671702224004"/>
          <c:y val="0.89000083443326816"/>
          <c:w val="0.83468937647272001"/>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6" zoomScale="80" zoomScaleSheetLayoutView="80" workbookViewId="0">
      <selection activeCell="A12" sqref="A12:C12"/>
    </sheetView>
  </sheetViews>
  <sheetFormatPr defaultRowHeight="15" x14ac:dyDescent="0.25"/>
  <cols>
    <col min="1" max="1" width="6.140625" style="1" customWidth="1"/>
    <col min="2" max="2" width="53.5703125" style="1" customWidth="1"/>
    <col min="3" max="3" width="91.42578125" style="33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C4" s="328"/>
      <c r="F4" s="14"/>
      <c r="G4" s="14"/>
      <c r="H4" s="13"/>
    </row>
    <row r="5" spans="1:22" s="10" customFormat="1" ht="15.75" x14ac:dyDescent="0.25">
      <c r="A5" s="379" t="s">
        <v>548</v>
      </c>
      <c r="B5" s="379"/>
      <c r="C5" s="379"/>
      <c r="D5" s="113"/>
      <c r="E5" s="113"/>
      <c r="F5" s="113"/>
      <c r="G5" s="113"/>
      <c r="H5" s="113"/>
      <c r="I5" s="113"/>
      <c r="J5" s="113"/>
    </row>
    <row r="6" spans="1:22" s="10" customFormat="1" ht="18.75" x14ac:dyDescent="0.3">
      <c r="A6" s="147"/>
      <c r="B6" s="14"/>
      <c r="C6" s="329"/>
      <c r="F6" s="14"/>
      <c r="G6" s="14"/>
      <c r="H6" s="13"/>
    </row>
    <row r="7" spans="1:22" s="10" customFormat="1" ht="18.75" x14ac:dyDescent="0.2">
      <c r="A7" s="381" t="s">
        <v>6</v>
      </c>
      <c r="B7" s="381"/>
      <c r="C7" s="381"/>
      <c r="D7" s="11"/>
      <c r="E7" s="11"/>
      <c r="F7" s="11"/>
      <c r="G7" s="11"/>
      <c r="H7" s="11"/>
      <c r="I7" s="11"/>
      <c r="J7" s="11"/>
      <c r="K7" s="11"/>
      <c r="L7" s="11"/>
      <c r="M7" s="11"/>
      <c r="N7" s="11"/>
      <c r="O7" s="11"/>
      <c r="P7" s="11"/>
      <c r="Q7" s="11"/>
      <c r="R7" s="11"/>
      <c r="S7" s="11"/>
      <c r="T7" s="11"/>
      <c r="U7" s="11"/>
      <c r="V7" s="11"/>
    </row>
    <row r="8" spans="1:22" s="10" customFormat="1" ht="18.75" x14ac:dyDescent="0.2">
      <c r="A8" s="148"/>
      <c r="B8" s="148"/>
      <c r="C8" s="330"/>
      <c r="D8" s="12"/>
      <c r="E8" s="12"/>
      <c r="F8" s="12"/>
      <c r="G8" s="12"/>
      <c r="H8" s="12"/>
      <c r="I8" s="11"/>
      <c r="J8" s="11"/>
      <c r="K8" s="11"/>
      <c r="L8" s="11"/>
      <c r="M8" s="11"/>
      <c r="N8" s="11"/>
      <c r="O8" s="11"/>
      <c r="P8" s="11"/>
      <c r="Q8" s="11"/>
      <c r="R8" s="11"/>
      <c r="S8" s="11"/>
      <c r="T8" s="11"/>
      <c r="U8" s="11"/>
      <c r="V8" s="11"/>
    </row>
    <row r="9" spans="1:22" s="10" customFormat="1" ht="18.75" x14ac:dyDescent="0.2">
      <c r="A9" s="382" t="s">
        <v>541</v>
      </c>
      <c r="B9" s="382"/>
      <c r="C9" s="382"/>
      <c r="D9" s="6"/>
      <c r="E9" s="6"/>
      <c r="F9" s="6"/>
      <c r="G9" s="6"/>
      <c r="H9" s="6"/>
      <c r="I9" s="11"/>
      <c r="J9" s="11"/>
      <c r="K9" s="11"/>
      <c r="L9" s="11"/>
      <c r="M9" s="11"/>
      <c r="N9" s="11"/>
      <c r="O9" s="11"/>
      <c r="P9" s="11"/>
      <c r="Q9" s="11"/>
      <c r="R9" s="11"/>
      <c r="S9" s="11"/>
      <c r="T9" s="11"/>
      <c r="U9" s="11"/>
      <c r="V9" s="11"/>
    </row>
    <row r="10" spans="1:22" s="10" customFormat="1" ht="18.75" x14ac:dyDescent="0.2">
      <c r="A10" s="383"/>
      <c r="B10" s="383"/>
      <c r="C10" s="38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31"/>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84" t="s">
        <v>527</v>
      </c>
      <c r="B12" s="384"/>
      <c r="C12" s="384"/>
      <c r="D12" s="6"/>
      <c r="E12" s="6"/>
      <c r="F12" s="6"/>
      <c r="G12" s="6"/>
      <c r="H12" s="6"/>
      <c r="I12" s="11"/>
      <c r="J12" s="11"/>
      <c r="K12" s="11"/>
      <c r="L12" s="11"/>
      <c r="M12" s="11"/>
      <c r="N12" s="11"/>
      <c r="O12" s="11"/>
      <c r="P12" s="11"/>
      <c r="Q12" s="11"/>
      <c r="R12" s="11"/>
      <c r="S12" s="11"/>
      <c r="T12" s="11"/>
      <c r="U12" s="11"/>
      <c r="V12" s="11"/>
    </row>
    <row r="13" spans="1:22" s="10" customFormat="1" ht="18.75" x14ac:dyDescent="0.2">
      <c r="A13" s="383" t="s">
        <v>4</v>
      </c>
      <c r="B13" s="383"/>
      <c r="C13" s="38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32"/>
      <c r="D14" s="8"/>
      <c r="E14" s="8"/>
      <c r="F14" s="8"/>
      <c r="G14" s="8"/>
      <c r="H14" s="8"/>
      <c r="I14" s="8"/>
      <c r="J14" s="8"/>
      <c r="K14" s="8"/>
      <c r="L14" s="8"/>
      <c r="M14" s="8"/>
      <c r="N14" s="8"/>
      <c r="O14" s="8"/>
      <c r="P14" s="8"/>
      <c r="Q14" s="8"/>
      <c r="R14" s="8"/>
      <c r="S14" s="8"/>
      <c r="T14" s="8"/>
      <c r="U14" s="8"/>
      <c r="V14" s="8"/>
    </row>
    <row r="15" spans="1:22" s="2" customFormat="1" ht="56.25" customHeight="1" x14ac:dyDescent="0.2">
      <c r="A15" s="380" t="s">
        <v>539</v>
      </c>
      <c r="B15" s="380"/>
      <c r="C15" s="380"/>
      <c r="D15" s="6"/>
      <c r="E15" s="6"/>
      <c r="F15" s="6"/>
      <c r="G15" s="6"/>
      <c r="H15" s="6"/>
      <c r="I15" s="6"/>
      <c r="J15" s="6"/>
      <c r="K15" s="6"/>
      <c r="L15" s="6"/>
      <c r="M15" s="6"/>
      <c r="N15" s="6"/>
      <c r="O15" s="6"/>
      <c r="P15" s="6"/>
      <c r="Q15" s="6"/>
      <c r="R15" s="6"/>
      <c r="S15" s="6"/>
      <c r="T15" s="6"/>
      <c r="U15" s="6"/>
      <c r="V15" s="6"/>
    </row>
    <row r="16" spans="1:22" s="2" customFormat="1" ht="15" customHeight="1" x14ac:dyDescent="0.2">
      <c r="A16" s="383" t="s">
        <v>3</v>
      </c>
      <c r="B16" s="383"/>
      <c r="C16" s="38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33"/>
      <c r="D17" s="3"/>
      <c r="E17" s="3"/>
      <c r="F17" s="3"/>
      <c r="G17" s="3"/>
      <c r="H17" s="3"/>
      <c r="I17" s="3"/>
      <c r="J17" s="3"/>
      <c r="K17" s="3"/>
      <c r="L17" s="3"/>
      <c r="M17" s="3"/>
      <c r="N17" s="3"/>
      <c r="O17" s="3"/>
      <c r="P17" s="3"/>
      <c r="Q17" s="3"/>
      <c r="R17" s="3"/>
      <c r="S17" s="3"/>
    </row>
    <row r="18" spans="1:22" s="2" customFormat="1" ht="15" customHeight="1" x14ac:dyDescent="0.2">
      <c r="A18" s="388" t="s">
        <v>381</v>
      </c>
      <c r="B18" s="389"/>
      <c r="C18" s="38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33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22" t="s">
        <v>61</v>
      </c>
      <c r="B22" s="38" t="s">
        <v>264</v>
      </c>
      <c r="C22" s="37" t="s">
        <v>520</v>
      </c>
      <c r="D22" s="27"/>
      <c r="E22" s="27"/>
      <c r="F22" s="27"/>
      <c r="G22" s="27"/>
      <c r="H22" s="27"/>
      <c r="I22" s="26"/>
      <c r="J22" s="26"/>
      <c r="K22" s="26"/>
      <c r="L22" s="26"/>
      <c r="M22" s="26"/>
      <c r="N22" s="26"/>
      <c r="O22" s="26"/>
      <c r="P22" s="26"/>
      <c r="Q22" s="26"/>
      <c r="R22" s="26"/>
      <c r="S22" s="26"/>
      <c r="T22" s="25"/>
      <c r="U22" s="25"/>
      <c r="V22" s="25"/>
    </row>
    <row r="23" spans="1:22" s="2" customFormat="1" ht="72" customHeight="1" x14ac:dyDescent="0.2">
      <c r="A23" s="22" t="s">
        <v>60</v>
      </c>
      <c r="B23" s="33" t="s">
        <v>410</v>
      </c>
      <c r="C23" s="37" t="s">
        <v>518</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85"/>
      <c r="B24" s="386"/>
      <c r="C24" s="387"/>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110" t="s">
        <v>330</v>
      </c>
      <c r="C25" s="37" t="s">
        <v>451</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110" t="s">
        <v>71</v>
      </c>
      <c r="C26" s="37" t="s">
        <v>397</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110" t="s">
        <v>70</v>
      </c>
      <c r="C27" s="37" t="s">
        <v>519</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110" t="s">
        <v>331</v>
      </c>
      <c r="C28" s="37" t="s">
        <v>412</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10" t="s">
        <v>332</v>
      </c>
      <c r="C29" s="37" t="s">
        <v>412</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110" t="s">
        <v>333</v>
      </c>
      <c r="C30" s="37" t="s">
        <v>412</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334</v>
      </c>
      <c r="C31" s="37" t="s">
        <v>412</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7" t="s">
        <v>335</v>
      </c>
      <c r="C32" s="37" t="s">
        <v>412</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7" t="s">
        <v>336</v>
      </c>
      <c r="C33" s="297" t="s">
        <v>516</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350</v>
      </c>
      <c r="B34" s="37" t="s">
        <v>337</v>
      </c>
      <c r="C34" s="297" t="s">
        <v>412</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340</v>
      </c>
      <c r="B35" s="37" t="s">
        <v>68</v>
      </c>
      <c r="C35" s="37" t="s">
        <v>412</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351</v>
      </c>
      <c r="B36" s="37" t="s">
        <v>338</v>
      </c>
      <c r="C36" s="37" t="s">
        <v>413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341</v>
      </c>
      <c r="B37" s="37" t="s">
        <v>339</v>
      </c>
      <c r="C37" s="37" t="s">
        <v>411</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352</v>
      </c>
      <c r="B38" s="37" t="s">
        <v>202</v>
      </c>
      <c r="C38" s="37" t="s">
        <v>413</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85"/>
      <c r="B39" s="386"/>
      <c r="C39" s="387"/>
      <c r="D39" s="21"/>
      <c r="E39" s="21"/>
      <c r="F39" s="21"/>
      <c r="G39" s="21"/>
      <c r="H39" s="21"/>
      <c r="I39" s="21"/>
      <c r="J39" s="21"/>
      <c r="K39" s="21"/>
      <c r="L39" s="21"/>
      <c r="M39" s="21"/>
      <c r="N39" s="21"/>
      <c r="O39" s="21"/>
      <c r="P39" s="21"/>
      <c r="Q39" s="21"/>
      <c r="R39" s="21"/>
      <c r="S39" s="21"/>
      <c r="T39" s="21"/>
      <c r="U39" s="21"/>
      <c r="V39" s="21"/>
    </row>
    <row r="40" spans="1:22" ht="63" x14ac:dyDescent="0.25">
      <c r="A40" s="22" t="s">
        <v>342</v>
      </c>
      <c r="B40" s="37" t="s">
        <v>393</v>
      </c>
      <c r="C40" s="297" t="s">
        <v>528</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353</v>
      </c>
      <c r="B41" s="37" t="s">
        <v>376</v>
      </c>
      <c r="C41" s="297" t="s">
        <v>411</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343</v>
      </c>
      <c r="B42" s="37" t="s">
        <v>390</v>
      </c>
      <c r="C42" s="297" t="s">
        <v>411</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356</v>
      </c>
      <c r="B43" s="37" t="s">
        <v>357</v>
      </c>
      <c r="C43" s="37" t="s">
        <v>407</v>
      </c>
      <c r="D43" s="21"/>
      <c r="E43" s="21"/>
      <c r="F43" s="21"/>
      <c r="G43" s="21"/>
      <c r="H43" s="21"/>
      <c r="I43" s="21"/>
      <c r="J43" s="21"/>
      <c r="K43" s="21"/>
      <c r="L43" s="21"/>
      <c r="M43" s="21"/>
      <c r="N43" s="21"/>
      <c r="O43" s="21"/>
      <c r="P43" s="21"/>
      <c r="Q43" s="21"/>
      <c r="R43" s="21"/>
      <c r="S43" s="21"/>
      <c r="T43" s="21"/>
      <c r="U43" s="21"/>
      <c r="V43" s="21"/>
    </row>
    <row r="44" spans="1:22" ht="94.5" x14ac:dyDescent="0.25">
      <c r="A44" s="22" t="s">
        <v>344</v>
      </c>
      <c r="B44" s="37" t="s">
        <v>382</v>
      </c>
      <c r="C44" s="37" t="s">
        <v>451</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22" t="s">
        <v>377</v>
      </c>
      <c r="B45" s="37" t="s">
        <v>383</v>
      </c>
      <c r="C45" s="37" t="s">
        <v>451</v>
      </c>
      <c r="D45" s="21"/>
      <c r="E45" s="21"/>
      <c r="F45" s="21"/>
      <c r="G45" s="21"/>
      <c r="H45" s="21"/>
      <c r="I45" s="21"/>
      <c r="J45" s="21"/>
      <c r="K45" s="21"/>
      <c r="L45" s="21"/>
      <c r="M45" s="21"/>
      <c r="N45" s="21"/>
      <c r="O45" s="21"/>
      <c r="P45" s="21"/>
      <c r="Q45" s="21"/>
      <c r="R45" s="21"/>
      <c r="S45" s="21"/>
      <c r="T45" s="21"/>
      <c r="U45" s="21"/>
      <c r="V45" s="21"/>
    </row>
    <row r="46" spans="1:22" ht="94.5" x14ac:dyDescent="0.25">
      <c r="A46" s="22" t="s">
        <v>345</v>
      </c>
      <c r="B46" s="37" t="s">
        <v>384</v>
      </c>
      <c r="C46" s="37" t="s">
        <v>451</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85"/>
      <c r="B47" s="386"/>
      <c r="C47" s="387"/>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378</v>
      </c>
      <c r="B48" s="37" t="s">
        <v>391</v>
      </c>
      <c r="C48" s="337" t="str">
        <f>CONCATENATE(ROUND('6.2. Паспорт фин осв ввод'!AC24,2),"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22" t="s">
        <v>346</v>
      </c>
      <c r="B49" s="37" t="s">
        <v>392</v>
      </c>
      <c r="C49" s="337" t="str">
        <f>CONCATENATE(ROUND('6.2. Паспорт фин осв ввод'!AC30,2),"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335"/>
      <c r="D50" s="21"/>
      <c r="E50" s="21"/>
      <c r="F50" s="21"/>
      <c r="G50" s="21"/>
      <c r="H50" s="21"/>
      <c r="I50" s="21"/>
      <c r="J50" s="21"/>
      <c r="K50" s="21"/>
      <c r="L50" s="21"/>
      <c r="M50" s="21"/>
      <c r="N50" s="21"/>
      <c r="O50" s="21"/>
      <c r="P50" s="21"/>
      <c r="Q50" s="21"/>
      <c r="R50" s="21"/>
      <c r="S50" s="21"/>
      <c r="T50" s="21"/>
      <c r="U50" s="21"/>
      <c r="V50" s="21"/>
    </row>
    <row r="51" spans="1:22" x14ac:dyDescent="0.25">
      <c r="A51" s="21"/>
      <c r="B51" s="21"/>
      <c r="C51" s="335"/>
      <c r="D51" s="21"/>
      <c r="E51" s="21"/>
      <c r="F51" s="21"/>
      <c r="G51" s="21"/>
      <c r="H51" s="21"/>
      <c r="I51" s="21"/>
      <c r="J51" s="21"/>
      <c r="K51" s="21"/>
      <c r="L51" s="21"/>
      <c r="M51" s="21"/>
      <c r="N51" s="21"/>
      <c r="O51" s="21"/>
      <c r="P51" s="21"/>
      <c r="Q51" s="21"/>
      <c r="R51" s="21"/>
      <c r="S51" s="21"/>
      <c r="T51" s="21"/>
      <c r="U51" s="21"/>
      <c r="V51" s="21"/>
    </row>
    <row r="52" spans="1:22" x14ac:dyDescent="0.25">
      <c r="A52" s="21"/>
      <c r="B52" s="21"/>
      <c r="C52" s="335"/>
      <c r="D52" s="21"/>
      <c r="E52" s="21"/>
      <c r="F52" s="21"/>
      <c r="G52" s="21"/>
      <c r="H52" s="21"/>
      <c r="I52" s="21"/>
      <c r="J52" s="21"/>
      <c r="K52" s="21"/>
      <c r="L52" s="21"/>
      <c r="M52" s="21"/>
      <c r="N52" s="21"/>
      <c r="O52" s="21"/>
      <c r="P52" s="21"/>
      <c r="Q52" s="21"/>
      <c r="R52" s="21"/>
      <c r="S52" s="21"/>
      <c r="T52" s="21"/>
      <c r="U52" s="21"/>
      <c r="V52" s="21"/>
    </row>
    <row r="53" spans="1:22" x14ac:dyDescent="0.25">
      <c r="A53" s="21"/>
      <c r="B53" s="21"/>
      <c r="C53" s="335"/>
      <c r="D53" s="21"/>
      <c r="E53" s="21"/>
      <c r="F53" s="21"/>
      <c r="G53" s="21"/>
      <c r="H53" s="21"/>
      <c r="I53" s="21"/>
      <c r="J53" s="21"/>
      <c r="K53" s="21"/>
      <c r="L53" s="21"/>
      <c r="M53" s="21"/>
      <c r="N53" s="21"/>
      <c r="O53" s="21"/>
      <c r="P53" s="21"/>
      <c r="Q53" s="21"/>
      <c r="R53" s="21"/>
      <c r="S53" s="21"/>
      <c r="T53" s="21"/>
      <c r="U53" s="21"/>
      <c r="V53" s="21"/>
    </row>
    <row r="54" spans="1:22" x14ac:dyDescent="0.25">
      <c r="A54" s="21"/>
      <c r="B54" s="21"/>
      <c r="C54" s="335"/>
      <c r="D54" s="21"/>
      <c r="E54" s="21"/>
      <c r="F54" s="21"/>
      <c r="G54" s="21"/>
      <c r="H54" s="21"/>
      <c r="I54" s="21"/>
      <c r="J54" s="21"/>
      <c r="K54" s="21"/>
      <c r="L54" s="21"/>
      <c r="M54" s="21"/>
      <c r="N54" s="21"/>
      <c r="O54" s="21"/>
      <c r="P54" s="21"/>
      <c r="Q54" s="21"/>
      <c r="R54" s="21"/>
      <c r="S54" s="21"/>
      <c r="T54" s="21"/>
      <c r="U54" s="21"/>
      <c r="V54" s="21"/>
    </row>
    <row r="55" spans="1:22" x14ac:dyDescent="0.25">
      <c r="A55" s="21"/>
      <c r="B55" s="21"/>
      <c r="C55" s="335"/>
      <c r="D55" s="21"/>
      <c r="E55" s="21"/>
      <c r="F55" s="21"/>
      <c r="G55" s="21"/>
      <c r="H55" s="21"/>
      <c r="I55" s="21"/>
      <c r="J55" s="21"/>
      <c r="K55" s="21"/>
      <c r="L55" s="21"/>
      <c r="M55" s="21"/>
      <c r="N55" s="21"/>
      <c r="O55" s="21"/>
      <c r="P55" s="21"/>
      <c r="Q55" s="21"/>
      <c r="R55" s="21"/>
      <c r="S55" s="21"/>
      <c r="T55" s="21"/>
      <c r="U55" s="21"/>
      <c r="V55" s="21"/>
    </row>
    <row r="56" spans="1:22" x14ac:dyDescent="0.25">
      <c r="A56" s="21"/>
      <c r="B56" s="21"/>
      <c r="C56" s="335"/>
      <c r="D56" s="21"/>
      <c r="E56" s="21"/>
      <c r="F56" s="21"/>
      <c r="G56" s="21"/>
      <c r="H56" s="21"/>
      <c r="I56" s="21"/>
      <c r="J56" s="21"/>
      <c r="K56" s="21"/>
      <c r="L56" s="21"/>
      <c r="M56" s="21"/>
      <c r="N56" s="21"/>
      <c r="O56" s="21"/>
      <c r="P56" s="21"/>
      <c r="Q56" s="21"/>
      <c r="R56" s="21"/>
      <c r="S56" s="21"/>
      <c r="T56" s="21"/>
      <c r="U56" s="21"/>
      <c r="V56" s="21"/>
    </row>
    <row r="57" spans="1:22" x14ac:dyDescent="0.25">
      <c r="A57" s="21"/>
      <c r="B57" s="21"/>
      <c r="C57" s="335"/>
      <c r="D57" s="21"/>
      <c r="E57" s="21"/>
      <c r="F57" s="21"/>
      <c r="G57" s="21"/>
      <c r="H57" s="21"/>
      <c r="I57" s="21"/>
      <c r="J57" s="21"/>
      <c r="K57" s="21"/>
      <c r="L57" s="21"/>
      <c r="M57" s="21"/>
      <c r="N57" s="21"/>
      <c r="O57" s="21"/>
      <c r="P57" s="21"/>
      <c r="Q57" s="21"/>
      <c r="R57" s="21"/>
      <c r="S57" s="21"/>
      <c r="T57" s="21"/>
      <c r="U57" s="21"/>
      <c r="V57" s="21"/>
    </row>
    <row r="58" spans="1:22" x14ac:dyDescent="0.25">
      <c r="A58" s="21"/>
      <c r="B58" s="21"/>
      <c r="C58" s="335"/>
      <c r="D58" s="21"/>
      <c r="E58" s="21"/>
      <c r="F58" s="21"/>
      <c r="G58" s="21"/>
      <c r="H58" s="21"/>
      <c r="I58" s="21"/>
      <c r="J58" s="21"/>
      <c r="K58" s="21"/>
      <c r="L58" s="21"/>
      <c r="M58" s="21"/>
      <c r="N58" s="21"/>
      <c r="O58" s="21"/>
      <c r="P58" s="21"/>
      <c r="Q58" s="21"/>
      <c r="R58" s="21"/>
      <c r="S58" s="21"/>
      <c r="T58" s="21"/>
      <c r="U58" s="21"/>
      <c r="V58" s="21"/>
    </row>
    <row r="59" spans="1:22" x14ac:dyDescent="0.25">
      <c r="A59" s="21"/>
      <c r="B59" s="21"/>
      <c r="C59" s="335"/>
      <c r="D59" s="21"/>
      <c r="E59" s="21"/>
      <c r="F59" s="21"/>
      <c r="G59" s="21"/>
      <c r="H59" s="21"/>
      <c r="I59" s="21"/>
      <c r="J59" s="21"/>
      <c r="K59" s="21"/>
      <c r="L59" s="21"/>
      <c r="M59" s="21"/>
      <c r="N59" s="21"/>
      <c r="O59" s="21"/>
      <c r="P59" s="21"/>
      <c r="Q59" s="21"/>
      <c r="R59" s="21"/>
      <c r="S59" s="21"/>
      <c r="T59" s="21"/>
      <c r="U59" s="21"/>
      <c r="V59" s="21"/>
    </row>
    <row r="60" spans="1:22" x14ac:dyDescent="0.25">
      <c r="A60" s="21"/>
      <c r="B60" s="21"/>
      <c r="C60" s="335"/>
      <c r="D60" s="21"/>
      <c r="E60" s="21"/>
      <c r="F60" s="21"/>
      <c r="G60" s="21"/>
      <c r="H60" s="21"/>
      <c r="I60" s="21"/>
      <c r="J60" s="21"/>
      <c r="K60" s="21"/>
      <c r="L60" s="21"/>
      <c r="M60" s="21"/>
      <c r="N60" s="21"/>
      <c r="O60" s="21"/>
      <c r="P60" s="21"/>
      <c r="Q60" s="21"/>
      <c r="R60" s="21"/>
      <c r="S60" s="21"/>
      <c r="T60" s="21"/>
      <c r="U60" s="21"/>
      <c r="V60" s="21"/>
    </row>
    <row r="61" spans="1:22" x14ac:dyDescent="0.25">
      <c r="A61" s="21"/>
      <c r="B61" s="21"/>
      <c r="C61" s="335"/>
      <c r="D61" s="21"/>
      <c r="E61" s="21"/>
      <c r="F61" s="21"/>
      <c r="G61" s="21"/>
      <c r="H61" s="21"/>
      <c r="I61" s="21"/>
      <c r="J61" s="21"/>
      <c r="K61" s="21"/>
      <c r="L61" s="21"/>
      <c r="M61" s="21"/>
      <c r="N61" s="21"/>
      <c r="O61" s="21"/>
      <c r="P61" s="21"/>
      <c r="Q61" s="21"/>
      <c r="R61" s="21"/>
      <c r="S61" s="21"/>
      <c r="T61" s="21"/>
      <c r="U61" s="21"/>
      <c r="V61" s="21"/>
    </row>
    <row r="62" spans="1:22" x14ac:dyDescent="0.25">
      <c r="A62" s="21"/>
      <c r="B62" s="21"/>
      <c r="C62" s="335"/>
      <c r="D62" s="21"/>
      <c r="E62" s="21"/>
      <c r="F62" s="21"/>
      <c r="G62" s="21"/>
      <c r="H62" s="21"/>
      <c r="I62" s="21"/>
      <c r="J62" s="21"/>
      <c r="K62" s="21"/>
      <c r="L62" s="21"/>
      <c r="M62" s="21"/>
      <c r="N62" s="21"/>
      <c r="O62" s="21"/>
      <c r="P62" s="21"/>
      <c r="Q62" s="21"/>
      <c r="R62" s="21"/>
      <c r="S62" s="21"/>
      <c r="T62" s="21"/>
      <c r="U62" s="21"/>
      <c r="V62" s="21"/>
    </row>
    <row r="63" spans="1:22" x14ac:dyDescent="0.25">
      <c r="A63" s="21"/>
      <c r="B63" s="21"/>
      <c r="C63" s="335"/>
      <c r="D63" s="21"/>
      <c r="E63" s="21"/>
      <c r="F63" s="21"/>
      <c r="G63" s="21"/>
      <c r="H63" s="21"/>
      <c r="I63" s="21"/>
      <c r="J63" s="21"/>
      <c r="K63" s="21"/>
      <c r="L63" s="21"/>
      <c r="M63" s="21"/>
      <c r="N63" s="21"/>
      <c r="O63" s="21"/>
      <c r="P63" s="21"/>
      <c r="Q63" s="21"/>
      <c r="R63" s="21"/>
      <c r="S63" s="21"/>
      <c r="T63" s="21"/>
      <c r="U63" s="21"/>
      <c r="V63" s="21"/>
    </row>
    <row r="64" spans="1:22" x14ac:dyDescent="0.25">
      <c r="A64" s="21"/>
      <c r="B64" s="21"/>
      <c r="C64" s="335"/>
      <c r="D64" s="21"/>
      <c r="E64" s="21"/>
      <c r="F64" s="21"/>
      <c r="G64" s="21"/>
      <c r="H64" s="21"/>
      <c r="I64" s="21"/>
      <c r="J64" s="21"/>
      <c r="K64" s="21"/>
      <c r="L64" s="21"/>
      <c r="M64" s="21"/>
      <c r="N64" s="21"/>
      <c r="O64" s="21"/>
      <c r="P64" s="21"/>
      <c r="Q64" s="21"/>
      <c r="R64" s="21"/>
      <c r="S64" s="21"/>
      <c r="T64" s="21"/>
      <c r="U64" s="21"/>
      <c r="V64" s="21"/>
    </row>
    <row r="65" spans="1:22" x14ac:dyDescent="0.25">
      <c r="A65" s="21"/>
      <c r="B65" s="21"/>
      <c r="C65" s="335"/>
      <c r="D65" s="21"/>
      <c r="E65" s="21"/>
      <c r="F65" s="21"/>
      <c r="G65" s="21"/>
      <c r="H65" s="21"/>
      <c r="I65" s="21"/>
      <c r="J65" s="21"/>
      <c r="K65" s="21"/>
      <c r="L65" s="21"/>
      <c r="M65" s="21"/>
      <c r="N65" s="21"/>
      <c r="O65" s="21"/>
      <c r="P65" s="21"/>
      <c r="Q65" s="21"/>
      <c r="R65" s="21"/>
      <c r="S65" s="21"/>
      <c r="T65" s="21"/>
      <c r="U65" s="21"/>
      <c r="V65" s="21"/>
    </row>
    <row r="66" spans="1:22" x14ac:dyDescent="0.25">
      <c r="A66" s="21"/>
      <c r="B66" s="21"/>
      <c r="C66" s="335"/>
      <c r="D66" s="21"/>
      <c r="E66" s="21"/>
      <c r="F66" s="21"/>
      <c r="G66" s="21"/>
      <c r="H66" s="21"/>
      <c r="I66" s="21"/>
      <c r="J66" s="21"/>
      <c r="K66" s="21"/>
      <c r="L66" s="21"/>
      <c r="M66" s="21"/>
      <c r="N66" s="21"/>
      <c r="O66" s="21"/>
      <c r="P66" s="21"/>
      <c r="Q66" s="21"/>
      <c r="R66" s="21"/>
      <c r="S66" s="21"/>
      <c r="T66" s="21"/>
      <c r="U66" s="21"/>
      <c r="V66" s="21"/>
    </row>
    <row r="67" spans="1:22" x14ac:dyDescent="0.25">
      <c r="A67" s="21"/>
      <c r="B67" s="21"/>
      <c r="C67" s="335"/>
      <c r="D67" s="21"/>
      <c r="E67" s="21"/>
      <c r="F67" s="21"/>
      <c r="G67" s="21"/>
      <c r="H67" s="21"/>
      <c r="I67" s="21"/>
      <c r="J67" s="21"/>
      <c r="K67" s="21"/>
      <c r="L67" s="21"/>
      <c r="M67" s="21"/>
      <c r="N67" s="21"/>
      <c r="O67" s="21"/>
      <c r="P67" s="21"/>
      <c r="Q67" s="21"/>
      <c r="R67" s="21"/>
      <c r="S67" s="21"/>
      <c r="T67" s="21"/>
      <c r="U67" s="21"/>
      <c r="V67" s="21"/>
    </row>
    <row r="68" spans="1:22" x14ac:dyDescent="0.25">
      <c r="A68" s="21"/>
      <c r="B68" s="21"/>
      <c r="C68" s="335"/>
      <c r="D68" s="21"/>
      <c r="E68" s="21"/>
      <c r="F68" s="21"/>
      <c r="G68" s="21"/>
      <c r="H68" s="21"/>
      <c r="I68" s="21"/>
      <c r="J68" s="21"/>
      <c r="K68" s="21"/>
      <c r="L68" s="21"/>
      <c r="M68" s="21"/>
      <c r="N68" s="21"/>
      <c r="O68" s="21"/>
      <c r="P68" s="21"/>
      <c r="Q68" s="21"/>
      <c r="R68" s="21"/>
      <c r="S68" s="21"/>
      <c r="T68" s="21"/>
      <c r="U68" s="21"/>
      <c r="V68" s="21"/>
    </row>
    <row r="69" spans="1:22" x14ac:dyDescent="0.25">
      <c r="A69" s="21"/>
      <c r="B69" s="21"/>
      <c r="C69" s="335"/>
      <c r="D69" s="21"/>
      <c r="E69" s="21"/>
      <c r="F69" s="21"/>
      <c r="G69" s="21"/>
      <c r="H69" s="21"/>
      <c r="I69" s="21"/>
      <c r="J69" s="21"/>
      <c r="K69" s="21"/>
      <c r="L69" s="21"/>
      <c r="M69" s="21"/>
      <c r="N69" s="21"/>
      <c r="O69" s="21"/>
      <c r="P69" s="21"/>
      <c r="Q69" s="21"/>
      <c r="R69" s="21"/>
      <c r="S69" s="21"/>
      <c r="T69" s="21"/>
      <c r="U69" s="21"/>
      <c r="V69" s="21"/>
    </row>
    <row r="70" spans="1:22" x14ac:dyDescent="0.25">
      <c r="A70" s="21"/>
      <c r="B70" s="21"/>
      <c r="C70" s="335"/>
      <c r="D70" s="21"/>
      <c r="E70" s="21"/>
      <c r="F70" s="21"/>
      <c r="G70" s="21"/>
      <c r="H70" s="21"/>
      <c r="I70" s="21"/>
      <c r="J70" s="21"/>
      <c r="K70" s="21"/>
      <c r="L70" s="21"/>
      <c r="M70" s="21"/>
      <c r="N70" s="21"/>
      <c r="O70" s="21"/>
      <c r="P70" s="21"/>
      <c r="Q70" s="21"/>
      <c r="R70" s="21"/>
      <c r="S70" s="21"/>
      <c r="T70" s="21"/>
      <c r="U70" s="21"/>
      <c r="V70" s="21"/>
    </row>
    <row r="71" spans="1:22" x14ac:dyDescent="0.25">
      <c r="A71" s="21"/>
      <c r="B71" s="21"/>
      <c r="C71" s="335"/>
      <c r="D71" s="21"/>
      <c r="E71" s="21"/>
      <c r="F71" s="21"/>
      <c r="G71" s="21"/>
      <c r="H71" s="21"/>
      <c r="I71" s="21"/>
      <c r="J71" s="21"/>
      <c r="K71" s="21"/>
      <c r="L71" s="21"/>
      <c r="M71" s="21"/>
      <c r="N71" s="21"/>
      <c r="O71" s="21"/>
      <c r="P71" s="21"/>
      <c r="Q71" s="21"/>
      <c r="R71" s="21"/>
      <c r="S71" s="21"/>
      <c r="T71" s="21"/>
      <c r="U71" s="21"/>
      <c r="V71" s="21"/>
    </row>
    <row r="72" spans="1:22" x14ac:dyDescent="0.25">
      <c r="A72" s="21"/>
      <c r="B72" s="21"/>
      <c r="C72" s="335"/>
      <c r="D72" s="21"/>
      <c r="E72" s="21"/>
      <c r="F72" s="21"/>
      <c r="G72" s="21"/>
      <c r="H72" s="21"/>
      <c r="I72" s="21"/>
      <c r="J72" s="21"/>
      <c r="K72" s="21"/>
      <c r="L72" s="21"/>
      <c r="M72" s="21"/>
      <c r="N72" s="21"/>
      <c r="O72" s="21"/>
      <c r="P72" s="21"/>
      <c r="Q72" s="21"/>
      <c r="R72" s="21"/>
      <c r="S72" s="21"/>
      <c r="T72" s="21"/>
      <c r="U72" s="21"/>
      <c r="V72" s="21"/>
    </row>
    <row r="73" spans="1:22" x14ac:dyDescent="0.25">
      <c r="A73" s="21"/>
      <c r="B73" s="21"/>
      <c r="C73" s="335"/>
      <c r="D73" s="21"/>
      <c r="E73" s="21"/>
      <c r="F73" s="21"/>
      <c r="G73" s="21"/>
      <c r="H73" s="21"/>
      <c r="I73" s="21"/>
      <c r="J73" s="21"/>
      <c r="K73" s="21"/>
      <c r="L73" s="21"/>
      <c r="M73" s="21"/>
      <c r="N73" s="21"/>
      <c r="O73" s="21"/>
      <c r="P73" s="21"/>
      <c r="Q73" s="21"/>
      <c r="R73" s="21"/>
      <c r="S73" s="21"/>
      <c r="T73" s="21"/>
      <c r="U73" s="21"/>
      <c r="V73" s="21"/>
    </row>
    <row r="74" spans="1:22" x14ac:dyDescent="0.25">
      <c r="A74" s="21"/>
      <c r="B74" s="21"/>
      <c r="C74" s="335"/>
      <c r="D74" s="21"/>
      <c r="E74" s="21"/>
      <c r="F74" s="21"/>
      <c r="G74" s="21"/>
      <c r="H74" s="21"/>
      <c r="I74" s="21"/>
      <c r="J74" s="21"/>
      <c r="K74" s="21"/>
      <c r="L74" s="21"/>
      <c r="M74" s="21"/>
      <c r="N74" s="21"/>
      <c r="O74" s="21"/>
      <c r="P74" s="21"/>
      <c r="Q74" s="21"/>
      <c r="R74" s="21"/>
      <c r="S74" s="21"/>
      <c r="T74" s="21"/>
      <c r="U74" s="21"/>
      <c r="V74" s="21"/>
    </row>
    <row r="75" spans="1:22" x14ac:dyDescent="0.25">
      <c r="A75" s="21"/>
      <c r="B75" s="21"/>
      <c r="C75" s="335"/>
      <c r="D75" s="21"/>
      <c r="E75" s="21"/>
      <c r="F75" s="21"/>
      <c r="G75" s="21"/>
      <c r="H75" s="21"/>
      <c r="I75" s="21"/>
      <c r="J75" s="21"/>
      <c r="K75" s="21"/>
      <c r="L75" s="21"/>
      <c r="M75" s="21"/>
      <c r="N75" s="21"/>
      <c r="O75" s="21"/>
      <c r="P75" s="21"/>
      <c r="Q75" s="21"/>
      <c r="R75" s="21"/>
      <c r="S75" s="21"/>
      <c r="T75" s="21"/>
      <c r="U75" s="21"/>
      <c r="V75" s="21"/>
    </row>
    <row r="76" spans="1:22" x14ac:dyDescent="0.25">
      <c r="A76" s="21"/>
      <c r="B76" s="21"/>
      <c r="C76" s="335"/>
      <c r="D76" s="21"/>
      <c r="E76" s="21"/>
      <c r="F76" s="21"/>
      <c r="G76" s="21"/>
      <c r="H76" s="21"/>
      <c r="I76" s="21"/>
      <c r="J76" s="21"/>
      <c r="K76" s="21"/>
      <c r="L76" s="21"/>
      <c r="M76" s="21"/>
      <c r="N76" s="21"/>
      <c r="O76" s="21"/>
      <c r="P76" s="21"/>
      <c r="Q76" s="21"/>
      <c r="R76" s="21"/>
      <c r="S76" s="21"/>
      <c r="T76" s="21"/>
      <c r="U76" s="21"/>
      <c r="V76" s="21"/>
    </row>
    <row r="77" spans="1:22" x14ac:dyDescent="0.25">
      <c r="A77" s="21"/>
      <c r="B77" s="21"/>
      <c r="C77" s="335"/>
      <c r="D77" s="21"/>
      <c r="E77" s="21"/>
      <c r="F77" s="21"/>
      <c r="G77" s="21"/>
      <c r="H77" s="21"/>
      <c r="I77" s="21"/>
      <c r="J77" s="21"/>
      <c r="K77" s="21"/>
      <c r="L77" s="21"/>
      <c r="M77" s="21"/>
      <c r="N77" s="21"/>
      <c r="O77" s="21"/>
      <c r="P77" s="21"/>
      <c r="Q77" s="21"/>
      <c r="R77" s="21"/>
      <c r="S77" s="21"/>
      <c r="T77" s="21"/>
      <c r="U77" s="21"/>
      <c r="V77" s="21"/>
    </row>
    <row r="78" spans="1:22" x14ac:dyDescent="0.25">
      <c r="A78" s="21"/>
      <c r="B78" s="21"/>
      <c r="C78" s="335"/>
      <c r="D78" s="21"/>
      <c r="E78" s="21"/>
      <c r="F78" s="21"/>
      <c r="G78" s="21"/>
      <c r="H78" s="21"/>
      <c r="I78" s="21"/>
      <c r="J78" s="21"/>
      <c r="K78" s="21"/>
      <c r="L78" s="21"/>
      <c r="M78" s="21"/>
      <c r="N78" s="21"/>
      <c r="O78" s="21"/>
      <c r="P78" s="21"/>
      <c r="Q78" s="21"/>
      <c r="R78" s="21"/>
      <c r="S78" s="21"/>
      <c r="T78" s="21"/>
      <c r="U78" s="21"/>
      <c r="V78" s="21"/>
    </row>
    <row r="79" spans="1:22" x14ac:dyDescent="0.25">
      <c r="A79" s="21"/>
      <c r="B79" s="21"/>
      <c r="C79" s="335"/>
      <c r="D79" s="21"/>
      <c r="E79" s="21"/>
      <c r="F79" s="21"/>
      <c r="G79" s="21"/>
      <c r="H79" s="21"/>
      <c r="I79" s="21"/>
      <c r="J79" s="21"/>
      <c r="K79" s="21"/>
      <c r="L79" s="21"/>
      <c r="M79" s="21"/>
      <c r="N79" s="21"/>
      <c r="O79" s="21"/>
      <c r="P79" s="21"/>
      <c r="Q79" s="21"/>
      <c r="R79" s="21"/>
      <c r="S79" s="21"/>
      <c r="T79" s="21"/>
      <c r="U79" s="21"/>
      <c r="V79" s="21"/>
    </row>
    <row r="80" spans="1:22" x14ac:dyDescent="0.25">
      <c r="A80" s="21"/>
      <c r="B80" s="21"/>
      <c r="C80" s="335"/>
      <c r="D80" s="21"/>
      <c r="E80" s="21"/>
      <c r="F80" s="21"/>
      <c r="G80" s="21"/>
      <c r="H80" s="21"/>
      <c r="I80" s="21"/>
      <c r="J80" s="21"/>
      <c r="K80" s="21"/>
      <c r="L80" s="21"/>
      <c r="M80" s="21"/>
      <c r="N80" s="21"/>
      <c r="O80" s="21"/>
      <c r="P80" s="21"/>
      <c r="Q80" s="21"/>
      <c r="R80" s="21"/>
      <c r="S80" s="21"/>
      <c r="T80" s="21"/>
      <c r="U80" s="21"/>
      <c r="V80" s="21"/>
    </row>
    <row r="81" spans="1:22" x14ac:dyDescent="0.25">
      <c r="A81" s="21"/>
      <c r="B81" s="21"/>
      <c r="C81" s="335"/>
      <c r="D81" s="21"/>
      <c r="E81" s="21"/>
      <c r="F81" s="21"/>
      <c r="G81" s="21"/>
      <c r="H81" s="21"/>
      <c r="I81" s="21"/>
      <c r="J81" s="21"/>
      <c r="K81" s="21"/>
      <c r="L81" s="21"/>
      <c r="M81" s="21"/>
      <c r="N81" s="21"/>
      <c r="O81" s="21"/>
      <c r="P81" s="21"/>
      <c r="Q81" s="21"/>
      <c r="R81" s="21"/>
      <c r="S81" s="21"/>
      <c r="T81" s="21"/>
      <c r="U81" s="21"/>
      <c r="V81" s="21"/>
    </row>
    <row r="82" spans="1:22" x14ac:dyDescent="0.25">
      <c r="A82" s="21"/>
      <c r="B82" s="21"/>
      <c r="C82" s="335"/>
      <c r="D82" s="21"/>
      <c r="E82" s="21"/>
      <c r="F82" s="21"/>
      <c r="G82" s="21"/>
      <c r="H82" s="21"/>
      <c r="I82" s="21"/>
      <c r="J82" s="21"/>
      <c r="K82" s="21"/>
      <c r="L82" s="21"/>
      <c r="M82" s="21"/>
      <c r="N82" s="21"/>
      <c r="O82" s="21"/>
      <c r="P82" s="21"/>
      <c r="Q82" s="21"/>
      <c r="R82" s="21"/>
      <c r="S82" s="21"/>
      <c r="T82" s="21"/>
      <c r="U82" s="21"/>
      <c r="V82" s="21"/>
    </row>
    <row r="83" spans="1:22" x14ac:dyDescent="0.25">
      <c r="A83" s="21"/>
      <c r="B83" s="21"/>
      <c r="C83" s="335"/>
      <c r="D83" s="21"/>
      <c r="E83" s="21"/>
      <c r="F83" s="21"/>
      <c r="G83" s="21"/>
      <c r="H83" s="21"/>
      <c r="I83" s="21"/>
      <c r="J83" s="21"/>
      <c r="K83" s="21"/>
      <c r="L83" s="21"/>
      <c r="M83" s="21"/>
      <c r="N83" s="21"/>
      <c r="O83" s="21"/>
      <c r="P83" s="21"/>
      <c r="Q83" s="21"/>
      <c r="R83" s="21"/>
      <c r="S83" s="21"/>
      <c r="T83" s="21"/>
      <c r="U83" s="21"/>
      <c r="V83" s="21"/>
    </row>
    <row r="84" spans="1:22" x14ac:dyDescent="0.25">
      <c r="A84" s="21"/>
      <c r="B84" s="21"/>
      <c r="C84" s="335"/>
      <c r="D84" s="21"/>
      <c r="E84" s="21"/>
      <c r="F84" s="21"/>
      <c r="G84" s="21"/>
      <c r="H84" s="21"/>
      <c r="I84" s="21"/>
      <c r="J84" s="21"/>
      <c r="K84" s="21"/>
      <c r="L84" s="21"/>
      <c r="M84" s="21"/>
      <c r="N84" s="21"/>
      <c r="O84" s="21"/>
      <c r="P84" s="21"/>
      <c r="Q84" s="21"/>
      <c r="R84" s="21"/>
      <c r="S84" s="21"/>
      <c r="T84" s="21"/>
      <c r="U84" s="21"/>
      <c r="V84" s="21"/>
    </row>
    <row r="85" spans="1:22" x14ac:dyDescent="0.25">
      <c r="A85" s="21"/>
      <c r="B85" s="21"/>
      <c r="C85" s="335"/>
      <c r="D85" s="21"/>
      <c r="E85" s="21"/>
      <c r="F85" s="21"/>
      <c r="G85" s="21"/>
      <c r="H85" s="21"/>
      <c r="I85" s="21"/>
      <c r="J85" s="21"/>
      <c r="K85" s="21"/>
      <c r="L85" s="21"/>
      <c r="M85" s="21"/>
      <c r="N85" s="21"/>
      <c r="O85" s="21"/>
      <c r="P85" s="21"/>
      <c r="Q85" s="21"/>
      <c r="R85" s="21"/>
      <c r="S85" s="21"/>
      <c r="T85" s="21"/>
      <c r="U85" s="21"/>
      <c r="V85" s="21"/>
    </row>
    <row r="86" spans="1:22" x14ac:dyDescent="0.25">
      <c r="A86" s="21"/>
      <c r="B86" s="21"/>
      <c r="C86" s="335"/>
      <c r="D86" s="21"/>
      <c r="E86" s="21"/>
      <c r="F86" s="21"/>
      <c r="G86" s="21"/>
      <c r="H86" s="21"/>
      <c r="I86" s="21"/>
      <c r="J86" s="21"/>
      <c r="K86" s="21"/>
      <c r="L86" s="21"/>
      <c r="M86" s="21"/>
      <c r="N86" s="21"/>
      <c r="O86" s="21"/>
      <c r="P86" s="21"/>
      <c r="Q86" s="21"/>
      <c r="R86" s="21"/>
      <c r="S86" s="21"/>
      <c r="T86" s="21"/>
      <c r="U86" s="21"/>
      <c r="V86" s="21"/>
    </row>
    <row r="87" spans="1:22" x14ac:dyDescent="0.25">
      <c r="A87" s="21"/>
      <c r="B87" s="21"/>
      <c r="C87" s="335"/>
      <c r="D87" s="21"/>
      <c r="E87" s="21"/>
      <c r="F87" s="21"/>
      <c r="G87" s="21"/>
      <c r="H87" s="21"/>
      <c r="I87" s="21"/>
      <c r="J87" s="21"/>
      <c r="K87" s="21"/>
      <c r="L87" s="21"/>
      <c r="M87" s="21"/>
      <c r="N87" s="21"/>
      <c r="O87" s="21"/>
      <c r="P87" s="21"/>
      <c r="Q87" s="21"/>
      <c r="R87" s="21"/>
      <c r="S87" s="21"/>
      <c r="T87" s="21"/>
      <c r="U87" s="21"/>
      <c r="V87" s="21"/>
    </row>
    <row r="88" spans="1:22" x14ac:dyDescent="0.25">
      <c r="A88" s="21"/>
      <c r="B88" s="21"/>
      <c r="C88" s="335"/>
      <c r="D88" s="21"/>
      <c r="E88" s="21"/>
      <c r="F88" s="21"/>
      <c r="G88" s="21"/>
      <c r="H88" s="21"/>
      <c r="I88" s="21"/>
      <c r="J88" s="21"/>
      <c r="K88" s="21"/>
      <c r="L88" s="21"/>
      <c r="M88" s="21"/>
      <c r="N88" s="21"/>
      <c r="O88" s="21"/>
      <c r="P88" s="21"/>
      <c r="Q88" s="21"/>
      <c r="R88" s="21"/>
      <c r="S88" s="21"/>
      <c r="T88" s="21"/>
      <c r="U88" s="21"/>
      <c r="V88" s="21"/>
    </row>
    <row r="89" spans="1:22" x14ac:dyDescent="0.25">
      <c r="A89" s="21"/>
      <c r="B89" s="21"/>
      <c r="C89" s="335"/>
      <c r="D89" s="21"/>
      <c r="E89" s="21"/>
      <c r="F89" s="21"/>
      <c r="G89" s="21"/>
      <c r="H89" s="21"/>
      <c r="I89" s="21"/>
      <c r="J89" s="21"/>
      <c r="K89" s="21"/>
      <c r="L89" s="21"/>
      <c r="M89" s="21"/>
      <c r="N89" s="21"/>
      <c r="O89" s="21"/>
      <c r="P89" s="21"/>
      <c r="Q89" s="21"/>
      <c r="R89" s="21"/>
      <c r="S89" s="21"/>
      <c r="T89" s="21"/>
      <c r="U89" s="21"/>
      <c r="V89" s="21"/>
    </row>
    <row r="90" spans="1:22" x14ac:dyDescent="0.25">
      <c r="A90" s="21"/>
      <c r="B90" s="21"/>
      <c r="C90" s="335"/>
      <c r="D90" s="21"/>
      <c r="E90" s="21"/>
      <c r="F90" s="21"/>
      <c r="G90" s="21"/>
      <c r="H90" s="21"/>
      <c r="I90" s="21"/>
      <c r="J90" s="21"/>
      <c r="K90" s="21"/>
      <c r="L90" s="21"/>
      <c r="M90" s="21"/>
      <c r="N90" s="21"/>
      <c r="O90" s="21"/>
      <c r="P90" s="21"/>
      <c r="Q90" s="21"/>
      <c r="R90" s="21"/>
      <c r="S90" s="21"/>
      <c r="T90" s="21"/>
      <c r="U90" s="21"/>
      <c r="V90" s="21"/>
    </row>
    <row r="91" spans="1:22" x14ac:dyDescent="0.25">
      <c r="A91" s="21"/>
      <c r="B91" s="21"/>
      <c r="C91" s="335"/>
      <c r="D91" s="21"/>
      <c r="E91" s="21"/>
      <c r="F91" s="21"/>
      <c r="G91" s="21"/>
      <c r="H91" s="21"/>
      <c r="I91" s="21"/>
      <c r="J91" s="21"/>
      <c r="K91" s="21"/>
      <c r="L91" s="21"/>
      <c r="M91" s="21"/>
      <c r="N91" s="21"/>
      <c r="O91" s="21"/>
      <c r="P91" s="21"/>
      <c r="Q91" s="21"/>
      <c r="R91" s="21"/>
      <c r="S91" s="21"/>
      <c r="T91" s="21"/>
      <c r="U91" s="21"/>
      <c r="V91" s="21"/>
    </row>
    <row r="92" spans="1:22" x14ac:dyDescent="0.25">
      <c r="A92" s="21"/>
      <c r="B92" s="21"/>
      <c r="C92" s="335"/>
      <c r="D92" s="21"/>
      <c r="E92" s="21"/>
      <c r="F92" s="21"/>
      <c r="G92" s="21"/>
      <c r="H92" s="21"/>
      <c r="I92" s="21"/>
      <c r="J92" s="21"/>
      <c r="K92" s="21"/>
      <c r="L92" s="21"/>
      <c r="M92" s="21"/>
      <c r="N92" s="21"/>
      <c r="O92" s="21"/>
      <c r="P92" s="21"/>
      <c r="Q92" s="21"/>
      <c r="R92" s="21"/>
      <c r="S92" s="21"/>
      <c r="T92" s="21"/>
      <c r="U92" s="21"/>
      <c r="V92" s="21"/>
    </row>
    <row r="93" spans="1:22" x14ac:dyDescent="0.25">
      <c r="A93" s="21"/>
      <c r="B93" s="21"/>
      <c r="C93" s="335"/>
      <c r="D93" s="21"/>
      <c r="E93" s="21"/>
      <c r="F93" s="21"/>
      <c r="G93" s="21"/>
      <c r="H93" s="21"/>
      <c r="I93" s="21"/>
      <c r="J93" s="21"/>
      <c r="K93" s="21"/>
      <c r="L93" s="21"/>
      <c r="M93" s="21"/>
      <c r="N93" s="21"/>
      <c r="O93" s="21"/>
      <c r="P93" s="21"/>
      <c r="Q93" s="21"/>
      <c r="R93" s="21"/>
      <c r="S93" s="21"/>
      <c r="T93" s="21"/>
      <c r="U93" s="21"/>
      <c r="V93" s="21"/>
    </row>
    <row r="94" spans="1:22" x14ac:dyDescent="0.25">
      <c r="A94" s="21"/>
      <c r="B94" s="21"/>
      <c r="C94" s="335"/>
      <c r="D94" s="21"/>
      <c r="E94" s="21"/>
      <c r="F94" s="21"/>
      <c r="G94" s="21"/>
      <c r="H94" s="21"/>
      <c r="I94" s="21"/>
      <c r="J94" s="21"/>
      <c r="K94" s="21"/>
      <c r="L94" s="21"/>
      <c r="M94" s="21"/>
      <c r="N94" s="21"/>
      <c r="O94" s="21"/>
      <c r="P94" s="21"/>
      <c r="Q94" s="21"/>
      <c r="R94" s="21"/>
      <c r="S94" s="21"/>
      <c r="T94" s="21"/>
      <c r="U94" s="21"/>
      <c r="V94" s="21"/>
    </row>
    <row r="95" spans="1:22" x14ac:dyDescent="0.25">
      <c r="A95" s="21"/>
      <c r="B95" s="21"/>
      <c r="C95" s="335"/>
      <c r="D95" s="21"/>
      <c r="E95" s="21"/>
      <c r="F95" s="21"/>
      <c r="G95" s="21"/>
      <c r="H95" s="21"/>
      <c r="I95" s="21"/>
      <c r="J95" s="21"/>
      <c r="K95" s="21"/>
      <c r="L95" s="21"/>
      <c r="M95" s="21"/>
      <c r="N95" s="21"/>
      <c r="O95" s="21"/>
      <c r="P95" s="21"/>
      <c r="Q95" s="21"/>
      <c r="R95" s="21"/>
      <c r="S95" s="21"/>
      <c r="T95" s="21"/>
      <c r="U95" s="21"/>
      <c r="V95" s="21"/>
    </row>
    <row r="96" spans="1:22" x14ac:dyDescent="0.25">
      <c r="A96" s="21"/>
      <c r="B96" s="21"/>
      <c r="C96" s="335"/>
      <c r="D96" s="21"/>
      <c r="E96" s="21"/>
      <c r="F96" s="21"/>
      <c r="G96" s="21"/>
      <c r="H96" s="21"/>
      <c r="I96" s="21"/>
      <c r="J96" s="21"/>
      <c r="K96" s="21"/>
      <c r="L96" s="21"/>
      <c r="M96" s="21"/>
      <c r="N96" s="21"/>
      <c r="O96" s="21"/>
      <c r="P96" s="21"/>
      <c r="Q96" s="21"/>
      <c r="R96" s="21"/>
      <c r="S96" s="21"/>
      <c r="T96" s="21"/>
      <c r="U96" s="21"/>
      <c r="V96" s="21"/>
    </row>
    <row r="97" spans="1:22" x14ac:dyDescent="0.25">
      <c r="A97" s="21"/>
      <c r="B97" s="21"/>
      <c r="C97" s="335"/>
      <c r="D97" s="21"/>
      <c r="E97" s="21"/>
      <c r="F97" s="21"/>
      <c r="G97" s="21"/>
      <c r="H97" s="21"/>
      <c r="I97" s="21"/>
      <c r="J97" s="21"/>
      <c r="K97" s="21"/>
      <c r="L97" s="21"/>
      <c r="M97" s="21"/>
      <c r="N97" s="21"/>
      <c r="O97" s="21"/>
      <c r="P97" s="21"/>
      <c r="Q97" s="21"/>
      <c r="R97" s="21"/>
      <c r="S97" s="21"/>
      <c r="T97" s="21"/>
      <c r="U97" s="21"/>
      <c r="V97" s="21"/>
    </row>
    <row r="98" spans="1:22" x14ac:dyDescent="0.25">
      <c r="A98" s="21"/>
      <c r="B98" s="21"/>
      <c r="C98" s="335"/>
      <c r="D98" s="21"/>
      <c r="E98" s="21"/>
      <c r="F98" s="21"/>
      <c r="G98" s="21"/>
      <c r="H98" s="21"/>
      <c r="I98" s="21"/>
      <c r="J98" s="21"/>
      <c r="K98" s="21"/>
      <c r="L98" s="21"/>
      <c r="M98" s="21"/>
      <c r="N98" s="21"/>
      <c r="O98" s="21"/>
      <c r="P98" s="21"/>
      <c r="Q98" s="21"/>
      <c r="R98" s="21"/>
      <c r="S98" s="21"/>
      <c r="T98" s="21"/>
      <c r="U98" s="21"/>
      <c r="V98" s="21"/>
    </row>
    <row r="99" spans="1:22" x14ac:dyDescent="0.25">
      <c r="A99" s="21"/>
      <c r="B99" s="21"/>
      <c r="C99" s="335"/>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335"/>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335"/>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335"/>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335"/>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335"/>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335"/>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335"/>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335"/>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335"/>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335"/>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335"/>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335"/>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335"/>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335"/>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335"/>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335"/>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335"/>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335"/>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335"/>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335"/>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335"/>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335"/>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335"/>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335"/>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335"/>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335"/>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335"/>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335"/>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335"/>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335"/>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335"/>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335"/>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335"/>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335"/>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335"/>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335"/>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335"/>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335"/>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335"/>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335"/>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335"/>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335"/>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335"/>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335"/>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335"/>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335"/>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335"/>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335"/>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335"/>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335"/>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335"/>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335"/>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335"/>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335"/>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335"/>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335"/>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335"/>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335"/>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335"/>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335"/>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335"/>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335"/>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335"/>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335"/>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335"/>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335"/>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335"/>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335"/>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335"/>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335"/>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335"/>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335"/>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335"/>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335"/>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335"/>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335"/>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335"/>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335"/>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335"/>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335"/>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335"/>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335"/>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335"/>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335"/>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335"/>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335"/>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335"/>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335"/>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335"/>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335"/>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335"/>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335"/>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335"/>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335"/>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335"/>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335"/>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335"/>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335"/>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335"/>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335"/>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335"/>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335"/>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335"/>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335"/>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335"/>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335"/>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335"/>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335"/>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335"/>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335"/>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335"/>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335"/>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335"/>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335"/>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335"/>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335"/>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335"/>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335"/>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335"/>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335"/>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335"/>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335"/>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335"/>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335"/>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335"/>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335"/>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335"/>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335"/>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335"/>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335"/>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335"/>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335"/>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335"/>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335"/>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335"/>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335"/>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335"/>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335"/>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335"/>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335"/>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335"/>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335"/>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335"/>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335"/>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335"/>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335"/>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335"/>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335"/>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335"/>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335"/>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335"/>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335"/>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335"/>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335"/>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335"/>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335"/>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335"/>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335"/>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335"/>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335"/>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335"/>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335"/>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335"/>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335"/>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335"/>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335"/>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335"/>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335"/>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335"/>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335"/>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335"/>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335"/>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335"/>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335"/>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335"/>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335"/>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335"/>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335"/>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335"/>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335"/>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335"/>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335"/>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335"/>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335"/>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335"/>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335"/>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335"/>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335"/>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335"/>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335"/>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335"/>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335"/>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335"/>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335"/>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335"/>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335"/>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335"/>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335"/>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335"/>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335"/>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335"/>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335"/>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335"/>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335"/>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335"/>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335"/>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335"/>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335"/>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335"/>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335"/>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335"/>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335"/>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335"/>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335"/>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335"/>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335"/>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335"/>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335"/>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335"/>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335"/>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335"/>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335"/>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335"/>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335"/>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335"/>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335"/>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335"/>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335"/>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335"/>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335"/>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335"/>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335"/>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335"/>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335"/>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335"/>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335"/>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335"/>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335"/>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335"/>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16:C16"/>
    <mergeCell ref="A18:C18"/>
    <mergeCell ref="A5:C5"/>
    <mergeCell ref="A15:C1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M27" sqref="M27"/>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6" width="19" style="53" customWidth="1"/>
    <col min="7" max="7" width="12" style="54" customWidth="1"/>
    <col min="8" max="27" width="9" style="54" customWidth="1"/>
    <col min="28" max="28" width="13.140625" style="53" customWidth="1"/>
    <col min="29" max="29" width="24.85546875" style="53" customWidth="1"/>
    <col min="30" max="30" width="11" style="53" bestFit="1" customWidth="1"/>
    <col min="31" max="16384" width="9.140625" style="53"/>
  </cols>
  <sheetData>
    <row r="1" spans="1:29" ht="18.75" x14ac:dyDescent="0.25">
      <c r="A1" s="54"/>
      <c r="B1" s="54"/>
      <c r="C1" s="54"/>
      <c r="D1" s="54"/>
      <c r="E1" s="54"/>
      <c r="F1" s="54"/>
      <c r="AC1" s="36" t="s">
        <v>65</v>
      </c>
    </row>
    <row r="2" spans="1:29" ht="18.75" x14ac:dyDescent="0.3">
      <c r="A2" s="54"/>
      <c r="B2" s="54"/>
      <c r="C2" s="54"/>
      <c r="D2" s="54"/>
      <c r="E2" s="54"/>
      <c r="F2" s="54"/>
      <c r="AC2" s="13" t="s">
        <v>7</v>
      </c>
    </row>
    <row r="3" spans="1:29" ht="18.75" x14ac:dyDescent="0.3">
      <c r="A3" s="54"/>
      <c r="B3" s="54"/>
      <c r="C3" s="54"/>
      <c r="D3" s="54"/>
      <c r="E3" s="54"/>
      <c r="F3" s="54"/>
      <c r="AC3" s="13" t="s">
        <v>64</v>
      </c>
    </row>
    <row r="4" spans="1:29" ht="18.75" customHeight="1" x14ac:dyDescent="0.25">
      <c r="A4" s="379" t="str">
        <f>'6.1. Паспорт сетевой график'!A5:K5</f>
        <v>Год раскрытия информации: 2025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row>
    <row r="5" spans="1:29" ht="18.75" x14ac:dyDescent="0.3">
      <c r="A5" s="54"/>
      <c r="B5" s="54"/>
      <c r="C5" s="54"/>
      <c r="D5" s="54"/>
      <c r="E5" s="54"/>
      <c r="F5" s="54"/>
      <c r="AC5" s="13"/>
    </row>
    <row r="6" spans="1:29" ht="18.75" x14ac:dyDescent="0.25">
      <c r="A6" s="384" t="s">
        <v>6</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row>
    <row r="7" spans="1:29"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251"/>
      <c r="AC7" s="251"/>
    </row>
    <row r="8" spans="1:29" x14ac:dyDescent="0.25">
      <c r="A8" s="391" t="str">
        <f>'6.1. Паспорт сетевой график'!A9</f>
        <v>Акционерное общество "Россети Янтарь"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395" t="s">
        <v>5</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251"/>
      <c r="AC10" s="251"/>
    </row>
    <row r="11" spans="1:29" x14ac:dyDescent="0.25">
      <c r="A11" s="391" t="str">
        <f>'6.1. Паспорт сетевой график'!A12</f>
        <v>N_19-1078</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395" t="s">
        <v>4</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6.5" customHeight="1" x14ac:dyDescent="0.3">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63"/>
      <c r="AC13" s="63"/>
    </row>
    <row r="14" spans="1:29" ht="36" customHeight="1" x14ac:dyDescent="0.25">
      <c r="A14" s="397" t="str">
        <f>'6.1. Паспорт сетевой график'!A15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row>
    <row r="15" spans="1:29" ht="15.75" customHeight="1" x14ac:dyDescent="0.25">
      <c r="A15" s="395" t="s">
        <v>3</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row>
    <row r="17" spans="1:32" x14ac:dyDescent="0.25">
      <c r="A17" s="54"/>
      <c r="AB17" s="54"/>
    </row>
    <row r="18" spans="1:32" x14ac:dyDescent="0.25">
      <c r="A18" s="476" t="s">
        <v>366</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54"/>
      <c r="B19" s="54"/>
      <c r="C19" s="54"/>
      <c r="D19" s="54"/>
      <c r="E19" s="54"/>
      <c r="F19" s="54"/>
      <c r="AB19" s="54"/>
    </row>
    <row r="20" spans="1:32" ht="33" customHeight="1" x14ac:dyDescent="0.25">
      <c r="A20" s="469" t="s">
        <v>180</v>
      </c>
      <c r="B20" s="469" t="s">
        <v>179</v>
      </c>
      <c r="C20" s="455" t="s">
        <v>178</v>
      </c>
      <c r="D20" s="455"/>
      <c r="E20" s="475" t="s">
        <v>177</v>
      </c>
      <c r="F20" s="475"/>
      <c r="G20" s="478" t="s">
        <v>554</v>
      </c>
      <c r="H20" s="472" t="s">
        <v>553</v>
      </c>
      <c r="I20" s="473"/>
      <c r="J20" s="473"/>
      <c r="K20" s="473"/>
      <c r="L20" s="472" t="s">
        <v>532</v>
      </c>
      <c r="M20" s="473"/>
      <c r="N20" s="473"/>
      <c r="O20" s="473"/>
      <c r="P20" s="472" t="s">
        <v>533</v>
      </c>
      <c r="Q20" s="473"/>
      <c r="R20" s="473"/>
      <c r="S20" s="473"/>
      <c r="T20" s="472" t="s">
        <v>534</v>
      </c>
      <c r="U20" s="473"/>
      <c r="V20" s="473"/>
      <c r="W20" s="473"/>
      <c r="X20" s="472" t="s">
        <v>535</v>
      </c>
      <c r="Y20" s="473"/>
      <c r="Z20" s="473"/>
      <c r="AA20" s="473"/>
      <c r="AB20" s="477" t="s">
        <v>176</v>
      </c>
      <c r="AC20" s="477"/>
      <c r="AD20" s="62"/>
      <c r="AE20" s="62"/>
      <c r="AF20" s="62"/>
    </row>
    <row r="21" spans="1:32" ht="99.75" customHeight="1" x14ac:dyDescent="0.25">
      <c r="A21" s="470"/>
      <c r="B21" s="470"/>
      <c r="C21" s="455"/>
      <c r="D21" s="455"/>
      <c r="E21" s="475"/>
      <c r="F21" s="475"/>
      <c r="G21" s="479"/>
      <c r="H21" s="455" t="s">
        <v>1</v>
      </c>
      <c r="I21" s="455"/>
      <c r="J21" s="455" t="s">
        <v>8</v>
      </c>
      <c r="K21" s="455"/>
      <c r="L21" s="455" t="s">
        <v>1</v>
      </c>
      <c r="M21" s="455"/>
      <c r="N21" s="455" t="s">
        <v>8</v>
      </c>
      <c r="O21" s="455"/>
      <c r="P21" s="455" t="s">
        <v>1</v>
      </c>
      <c r="Q21" s="455"/>
      <c r="R21" s="455" t="s">
        <v>8</v>
      </c>
      <c r="S21" s="455"/>
      <c r="T21" s="455" t="s">
        <v>1</v>
      </c>
      <c r="U21" s="455"/>
      <c r="V21" s="455" t="s">
        <v>8</v>
      </c>
      <c r="W21" s="455"/>
      <c r="X21" s="455" t="s">
        <v>1</v>
      </c>
      <c r="Y21" s="455"/>
      <c r="Z21" s="455" t="s">
        <v>8</v>
      </c>
      <c r="AA21" s="455"/>
      <c r="AB21" s="477"/>
      <c r="AC21" s="477"/>
    </row>
    <row r="22" spans="1:32" ht="89.25" customHeight="1" x14ac:dyDescent="0.25">
      <c r="A22" s="471"/>
      <c r="B22" s="471"/>
      <c r="C22" s="374" t="s">
        <v>550</v>
      </c>
      <c r="D22" s="374" t="s">
        <v>551</v>
      </c>
      <c r="E22" s="253" t="s">
        <v>555</v>
      </c>
      <c r="F22" s="253" t="s">
        <v>549</v>
      </c>
      <c r="G22" s="480"/>
      <c r="H22" s="254" t="s">
        <v>347</v>
      </c>
      <c r="I22" s="254" t="s">
        <v>348</v>
      </c>
      <c r="J22" s="254" t="s">
        <v>347</v>
      </c>
      <c r="K22" s="254" t="s">
        <v>348</v>
      </c>
      <c r="L22" s="254" t="s">
        <v>347</v>
      </c>
      <c r="M22" s="254" t="s">
        <v>348</v>
      </c>
      <c r="N22" s="254" t="s">
        <v>347</v>
      </c>
      <c r="O22" s="254" t="s">
        <v>348</v>
      </c>
      <c r="P22" s="254" t="s">
        <v>347</v>
      </c>
      <c r="Q22" s="254" t="s">
        <v>348</v>
      </c>
      <c r="R22" s="254" t="s">
        <v>347</v>
      </c>
      <c r="S22" s="254" t="s">
        <v>348</v>
      </c>
      <c r="T22" s="254" t="s">
        <v>347</v>
      </c>
      <c r="U22" s="254" t="s">
        <v>348</v>
      </c>
      <c r="V22" s="254" t="s">
        <v>347</v>
      </c>
      <c r="W22" s="254" t="s">
        <v>348</v>
      </c>
      <c r="X22" s="254" t="s">
        <v>347</v>
      </c>
      <c r="Y22" s="254" t="s">
        <v>348</v>
      </c>
      <c r="Z22" s="254" t="s">
        <v>347</v>
      </c>
      <c r="AA22" s="254" t="s">
        <v>348</v>
      </c>
      <c r="AB22" s="378" t="s">
        <v>1</v>
      </c>
      <c r="AC22" s="378" t="s">
        <v>8</v>
      </c>
    </row>
    <row r="23" spans="1:32" ht="19.5" customHeight="1" x14ac:dyDescent="0.25">
      <c r="A23" s="327">
        <v>1</v>
      </c>
      <c r="B23" s="327">
        <v>2</v>
      </c>
      <c r="C23" s="359">
        <v>3</v>
      </c>
      <c r="D23" s="359">
        <v>4</v>
      </c>
      <c r="E23" s="377">
        <v>5</v>
      </c>
      <c r="F23" s="377">
        <v>6</v>
      </c>
      <c r="G23" s="377">
        <v>7</v>
      </c>
      <c r="H23" s="377">
        <v>8</v>
      </c>
      <c r="I23" s="377">
        <v>9</v>
      </c>
      <c r="J23" s="377">
        <v>10</v>
      </c>
      <c r="K23" s="377">
        <v>11</v>
      </c>
      <c r="L23" s="377">
        <v>12</v>
      </c>
      <c r="M23" s="377">
        <v>13</v>
      </c>
      <c r="N23" s="377">
        <v>14</v>
      </c>
      <c r="O23" s="377">
        <v>15</v>
      </c>
      <c r="P23" s="377">
        <v>16</v>
      </c>
      <c r="Q23" s="377">
        <v>17</v>
      </c>
      <c r="R23" s="377">
        <v>18</v>
      </c>
      <c r="S23" s="377">
        <v>19</v>
      </c>
      <c r="T23" s="377">
        <v>20</v>
      </c>
      <c r="U23" s="377">
        <v>21</v>
      </c>
      <c r="V23" s="377">
        <v>22</v>
      </c>
      <c r="W23" s="377">
        <v>23</v>
      </c>
      <c r="X23" s="377">
        <v>24</v>
      </c>
      <c r="Y23" s="377">
        <v>25</v>
      </c>
      <c r="Z23" s="377">
        <v>26</v>
      </c>
      <c r="AA23" s="377">
        <v>27</v>
      </c>
      <c r="AB23" s="377">
        <v>28</v>
      </c>
      <c r="AC23" s="377">
        <v>29</v>
      </c>
    </row>
    <row r="24" spans="1:32" ht="47.25" customHeight="1" x14ac:dyDescent="0.25">
      <c r="A24" s="347">
        <v>1</v>
      </c>
      <c r="B24" s="348" t="s">
        <v>175</v>
      </c>
      <c r="C24" s="256">
        <f>SUM(C25:C29)</f>
        <v>5.2858626700000002</v>
      </c>
      <c r="D24" s="256">
        <f t="shared" ref="D24" si="0">SUM(D25:D29)</f>
        <v>0</v>
      </c>
      <c r="E24" s="256">
        <f t="shared" ref="E24:AA24" si="1">SUM(E25:E29)</f>
        <v>5.2858626700000002</v>
      </c>
      <c r="F24" s="256">
        <f t="shared" si="1"/>
        <v>5.2858626700000002</v>
      </c>
      <c r="G24" s="256">
        <f t="shared" si="1"/>
        <v>0</v>
      </c>
      <c r="H24" s="256">
        <f t="shared" si="1"/>
        <v>0</v>
      </c>
      <c r="I24" s="256">
        <f t="shared" si="1"/>
        <v>0</v>
      </c>
      <c r="J24" s="256">
        <f t="shared" si="1"/>
        <v>0</v>
      </c>
      <c r="K24" s="256">
        <f t="shared" si="1"/>
        <v>0</v>
      </c>
      <c r="L24" s="256">
        <f t="shared" si="1"/>
        <v>0.14251087000000001</v>
      </c>
      <c r="M24" s="256">
        <f t="shared" ref="M24" si="2">SUM(M25:M29)</f>
        <v>0.14251087000000001</v>
      </c>
      <c r="N24" s="256">
        <f t="shared" ref="N24:W24" si="3">SUM(N25:N29)</f>
        <v>0</v>
      </c>
      <c r="O24" s="256">
        <f t="shared" si="3"/>
        <v>0</v>
      </c>
      <c r="P24" s="256">
        <f t="shared" si="3"/>
        <v>5.1433517999999996</v>
      </c>
      <c r="Q24" s="256">
        <f t="shared" si="3"/>
        <v>0</v>
      </c>
      <c r="R24" s="256">
        <f t="shared" ref="R24" si="4">SUM(R25:R29)</f>
        <v>0</v>
      </c>
      <c r="S24" s="256">
        <f t="shared" si="3"/>
        <v>0</v>
      </c>
      <c r="T24" s="256">
        <f t="shared" si="3"/>
        <v>0</v>
      </c>
      <c r="U24" s="256">
        <f t="shared" si="3"/>
        <v>0</v>
      </c>
      <c r="V24" s="256">
        <f t="shared" ref="V24" si="5">SUM(V25:V29)</f>
        <v>0</v>
      </c>
      <c r="W24" s="256">
        <f t="shared" si="3"/>
        <v>0</v>
      </c>
      <c r="X24" s="256">
        <f t="shared" ref="X24" si="6">SUM(X25:X29)</f>
        <v>0</v>
      </c>
      <c r="Y24" s="256">
        <f t="shared" si="1"/>
        <v>0</v>
      </c>
      <c r="Z24" s="256">
        <f t="shared" si="1"/>
        <v>0</v>
      </c>
      <c r="AA24" s="256">
        <f t="shared" si="1"/>
        <v>0</v>
      </c>
      <c r="AB24" s="256">
        <f>H24+L24+P24+T24+X24</f>
        <v>5.2858626699999993</v>
      </c>
      <c r="AC24" s="349">
        <f>J24+N24+R24+V24+Z24</f>
        <v>0</v>
      </c>
    </row>
    <row r="25" spans="1:32" ht="24" customHeight="1" x14ac:dyDescent="0.25">
      <c r="A25" s="350" t="s">
        <v>174</v>
      </c>
      <c r="B25" s="315" t="s">
        <v>173</v>
      </c>
      <c r="C25" s="256">
        <v>0</v>
      </c>
      <c r="D25" s="256">
        <v>0</v>
      </c>
      <c r="E25" s="256">
        <f>C25</f>
        <v>0</v>
      </c>
      <c r="F25" s="375">
        <f>E25-G25-J25</f>
        <v>0</v>
      </c>
      <c r="G25" s="257">
        <v>0</v>
      </c>
      <c r="H25" s="257">
        <v>0</v>
      </c>
      <c r="I25" s="257">
        <v>0</v>
      </c>
      <c r="J25" s="257">
        <v>0</v>
      </c>
      <c r="K25" s="257">
        <v>0</v>
      </c>
      <c r="L25" s="257">
        <v>0</v>
      </c>
      <c r="M25" s="257">
        <v>0</v>
      </c>
      <c r="N25" s="257">
        <v>0</v>
      </c>
      <c r="O25" s="257">
        <v>0</v>
      </c>
      <c r="P25" s="257">
        <v>0</v>
      </c>
      <c r="Q25" s="257">
        <v>0</v>
      </c>
      <c r="R25" s="257">
        <v>0</v>
      </c>
      <c r="S25" s="257">
        <v>0</v>
      </c>
      <c r="T25" s="257">
        <v>0</v>
      </c>
      <c r="U25" s="257">
        <v>0</v>
      </c>
      <c r="V25" s="257">
        <v>0</v>
      </c>
      <c r="W25" s="257">
        <v>0</v>
      </c>
      <c r="X25" s="257">
        <v>0</v>
      </c>
      <c r="Y25" s="257">
        <v>0</v>
      </c>
      <c r="Z25" s="257">
        <v>0</v>
      </c>
      <c r="AA25" s="257">
        <v>0</v>
      </c>
      <c r="AB25" s="256">
        <f t="shared" ref="AB25:AB64" si="7">H25+L25+P25+T25+X25</f>
        <v>0</v>
      </c>
      <c r="AC25" s="349">
        <f t="shared" ref="AC25:AC64" si="8">J25+N25+R25+V25+Z25</f>
        <v>0</v>
      </c>
    </row>
    <row r="26" spans="1:32" x14ac:dyDescent="0.25">
      <c r="A26" s="350" t="s">
        <v>172</v>
      </c>
      <c r="B26" s="315" t="s">
        <v>171</v>
      </c>
      <c r="C26" s="256">
        <v>0</v>
      </c>
      <c r="D26" s="256">
        <v>0</v>
      </c>
      <c r="E26" s="256">
        <f t="shared" ref="E26:E29" si="9">C26</f>
        <v>0</v>
      </c>
      <c r="F26" s="375">
        <f t="shared" ref="F26:F64" si="10">E26-G26-J26</f>
        <v>0</v>
      </c>
      <c r="G26" s="257">
        <v>0</v>
      </c>
      <c r="H26" s="257">
        <v>0</v>
      </c>
      <c r="I26" s="257">
        <v>0</v>
      </c>
      <c r="J26" s="257">
        <v>0</v>
      </c>
      <c r="K26" s="257">
        <v>0</v>
      </c>
      <c r="L26" s="257">
        <v>0</v>
      </c>
      <c r="M26" s="257">
        <v>0</v>
      </c>
      <c r="N26" s="257">
        <v>0</v>
      </c>
      <c r="O26" s="257">
        <v>0</v>
      </c>
      <c r="P26" s="257">
        <v>0</v>
      </c>
      <c r="Q26" s="257">
        <v>0</v>
      </c>
      <c r="R26" s="257">
        <v>0</v>
      </c>
      <c r="S26" s="257">
        <v>0</v>
      </c>
      <c r="T26" s="257">
        <v>0</v>
      </c>
      <c r="U26" s="257">
        <v>0</v>
      </c>
      <c r="V26" s="257">
        <v>0</v>
      </c>
      <c r="W26" s="257">
        <v>0</v>
      </c>
      <c r="X26" s="257">
        <v>0</v>
      </c>
      <c r="Y26" s="257">
        <v>0</v>
      </c>
      <c r="Z26" s="257">
        <v>0</v>
      </c>
      <c r="AA26" s="257">
        <v>0</v>
      </c>
      <c r="AB26" s="256">
        <f t="shared" si="7"/>
        <v>0</v>
      </c>
      <c r="AC26" s="349">
        <f t="shared" si="8"/>
        <v>0</v>
      </c>
    </row>
    <row r="27" spans="1:32" ht="31.5" x14ac:dyDescent="0.25">
      <c r="A27" s="350" t="s">
        <v>170</v>
      </c>
      <c r="B27" s="315" t="s">
        <v>514</v>
      </c>
      <c r="C27" s="256">
        <v>5.2858626700000002</v>
      </c>
      <c r="D27" s="256">
        <v>0</v>
      </c>
      <c r="E27" s="256">
        <f t="shared" si="9"/>
        <v>5.2858626700000002</v>
      </c>
      <c r="F27" s="375">
        <f t="shared" si="10"/>
        <v>5.2858626700000002</v>
      </c>
      <c r="G27" s="257">
        <v>0</v>
      </c>
      <c r="H27" s="257">
        <v>0</v>
      </c>
      <c r="I27" s="257">
        <v>0</v>
      </c>
      <c r="J27" s="257">
        <v>0</v>
      </c>
      <c r="K27" s="257">
        <v>0</v>
      </c>
      <c r="L27" s="257">
        <v>0.14251087000000001</v>
      </c>
      <c r="M27" s="257">
        <v>0.14251087000000001</v>
      </c>
      <c r="N27" s="257">
        <v>0</v>
      </c>
      <c r="O27" s="257">
        <v>0</v>
      </c>
      <c r="P27" s="257">
        <v>5.1433517999999996</v>
      </c>
      <c r="Q27" s="257">
        <v>0</v>
      </c>
      <c r="R27" s="257">
        <v>0</v>
      </c>
      <c r="S27" s="257">
        <v>0</v>
      </c>
      <c r="T27" s="257">
        <v>0</v>
      </c>
      <c r="U27" s="257">
        <v>0</v>
      </c>
      <c r="V27" s="351">
        <v>0</v>
      </c>
      <c r="W27" s="257">
        <v>0</v>
      </c>
      <c r="X27" s="257">
        <v>0</v>
      </c>
      <c r="Y27" s="257">
        <v>0</v>
      </c>
      <c r="Z27" s="351">
        <v>0</v>
      </c>
      <c r="AA27" s="257">
        <v>0</v>
      </c>
      <c r="AB27" s="256">
        <f t="shared" si="7"/>
        <v>5.2858626699999993</v>
      </c>
      <c r="AC27" s="349">
        <f t="shared" si="8"/>
        <v>0</v>
      </c>
    </row>
    <row r="28" spans="1:32" x14ac:dyDescent="0.25">
      <c r="A28" s="350" t="s">
        <v>169</v>
      </c>
      <c r="B28" s="315" t="s">
        <v>536</v>
      </c>
      <c r="C28" s="256">
        <v>0</v>
      </c>
      <c r="D28" s="256">
        <v>0</v>
      </c>
      <c r="E28" s="256">
        <f t="shared" si="9"/>
        <v>0</v>
      </c>
      <c r="F28" s="375">
        <f t="shared" si="10"/>
        <v>0</v>
      </c>
      <c r="G28" s="257">
        <v>0</v>
      </c>
      <c r="H28" s="257">
        <v>0</v>
      </c>
      <c r="I28" s="257">
        <v>0</v>
      </c>
      <c r="J28" s="257">
        <v>0</v>
      </c>
      <c r="K28" s="257">
        <v>0</v>
      </c>
      <c r="L28" s="257">
        <v>0</v>
      </c>
      <c r="M28" s="257">
        <v>0</v>
      </c>
      <c r="N28" s="257">
        <v>0</v>
      </c>
      <c r="O28" s="257">
        <v>0</v>
      </c>
      <c r="P28" s="257">
        <v>0</v>
      </c>
      <c r="Q28" s="257">
        <v>0</v>
      </c>
      <c r="R28" s="257">
        <v>0</v>
      </c>
      <c r="S28" s="257">
        <v>0</v>
      </c>
      <c r="T28" s="257">
        <v>0</v>
      </c>
      <c r="U28" s="257">
        <v>0</v>
      </c>
      <c r="V28" s="257">
        <v>0</v>
      </c>
      <c r="W28" s="257">
        <v>0</v>
      </c>
      <c r="X28" s="257">
        <v>0</v>
      </c>
      <c r="Y28" s="257">
        <v>0</v>
      </c>
      <c r="Z28" s="257">
        <v>0</v>
      </c>
      <c r="AA28" s="257">
        <v>0</v>
      </c>
      <c r="AB28" s="256">
        <f t="shared" si="7"/>
        <v>0</v>
      </c>
      <c r="AC28" s="349">
        <f t="shared" si="8"/>
        <v>0</v>
      </c>
    </row>
    <row r="29" spans="1:32" x14ac:dyDescent="0.25">
      <c r="A29" s="350" t="s">
        <v>168</v>
      </c>
      <c r="B29" s="61" t="s">
        <v>167</v>
      </c>
      <c r="C29" s="256">
        <v>0</v>
      </c>
      <c r="D29" s="256">
        <v>0</v>
      </c>
      <c r="E29" s="256">
        <f t="shared" si="9"/>
        <v>0</v>
      </c>
      <c r="F29" s="375">
        <f t="shared" si="10"/>
        <v>0</v>
      </c>
      <c r="G29" s="257">
        <v>0</v>
      </c>
      <c r="H29" s="257">
        <v>0</v>
      </c>
      <c r="I29" s="257">
        <v>0</v>
      </c>
      <c r="J29" s="257">
        <v>0</v>
      </c>
      <c r="K29" s="257">
        <v>0</v>
      </c>
      <c r="L29" s="257">
        <v>0</v>
      </c>
      <c r="M29" s="257">
        <v>0</v>
      </c>
      <c r="N29" s="257">
        <v>0</v>
      </c>
      <c r="O29" s="257">
        <v>0</v>
      </c>
      <c r="P29" s="257">
        <v>0</v>
      </c>
      <c r="Q29" s="257">
        <v>0</v>
      </c>
      <c r="R29" s="257">
        <v>0</v>
      </c>
      <c r="S29" s="257">
        <v>0</v>
      </c>
      <c r="T29" s="257">
        <v>0</v>
      </c>
      <c r="U29" s="257">
        <v>0</v>
      </c>
      <c r="V29" s="257">
        <v>0</v>
      </c>
      <c r="W29" s="257">
        <v>0</v>
      </c>
      <c r="X29" s="257">
        <v>0</v>
      </c>
      <c r="Y29" s="257">
        <v>0</v>
      </c>
      <c r="Z29" s="257">
        <v>0</v>
      </c>
      <c r="AA29" s="257">
        <v>0</v>
      </c>
      <c r="AB29" s="256">
        <f t="shared" si="7"/>
        <v>0</v>
      </c>
      <c r="AC29" s="349">
        <f t="shared" si="8"/>
        <v>0</v>
      </c>
    </row>
    <row r="30" spans="1:32" s="140" customFormat="1" ht="47.25" x14ac:dyDescent="0.25">
      <c r="A30" s="347" t="s">
        <v>60</v>
      </c>
      <c r="B30" s="348" t="s">
        <v>166</v>
      </c>
      <c r="C30" s="256">
        <f>SUM(C31:C34)</f>
        <v>4.4048855600000003</v>
      </c>
      <c r="D30" s="256">
        <f t="shared" ref="D30" si="11">SUM(D31:D34)</f>
        <v>0</v>
      </c>
      <c r="E30" s="256">
        <f t="shared" ref="E30:AA30" si="12">SUM(E31:E34)</f>
        <v>4.4048855600000003</v>
      </c>
      <c r="F30" s="256">
        <f t="shared" si="12"/>
        <v>4.4048855600000003</v>
      </c>
      <c r="G30" s="256">
        <f t="shared" si="12"/>
        <v>0</v>
      </c>
      <c r="H30" s="256">
        <f t="shared" si="12"/>
        <v>0</v>
      </c>
      <c r="I30" s="256">
        <f t="shared" si="12"/>
        <v>0</v>
      </c>
      <c r="J30" s="256">
        <f t="shared" si="12"/>
        <v>0</v>
      </c>
      <c r="K30" s="256">
        <f t="shared" si="12"/>
        <v>0</v>
      </c>
      <c r="L30" s="256">
        <f t="shared" si="12"/>
        <v>0.11875906</v>
      </c>
      <c r="M30" s="256">
        <f t="shared" ref="M30" si="13">SUM(M31:M34)</f>
        <v>0.11875906</v>
      </c>
      <c r="N30" s="256">
        <f t="shared" ref="N30:W30" si="14">SUM(N31:N34)</f>
        <v>0</v>
      </c>
      <c r="O30" s="256">
        <f t="shared" si="14"/>
        <v>0</v>
      </c>
      <c r="P30" s="256">
        <f t="shared" si="14"/>
        <v>4.2861265</v>
      </c>
      <c r="Q30" s="256">
        <f t="shared" si="14"/>
        <v>0</v>
      </c>
      <c r="R30" s="256">
        <f t="shared" ref="R30" si="15">SUM(R31:R34)</f>
        <v>0</v>
      </c>
      <c r="S30" s="256">
        <f t="shared" si="14"/>
        <v>0</v>
      </c>
      <c r="T30" s="256">
        <f t="shared" si="14"/>
        <v>0</v>
      </c>
      <c r="U30" s="256">
        <f t="shared" si="14"/>
        <v>0</v>
      </c>
      <c r="V30" s="256">
        <f t="shared" ref="V30" si="16">SUM(V31:V34)</f>
        <v>0</v>
      </c>
      <c r="W30" s="256">
        <f t="shared" si="14"/>
        <v>0</v>
      </c>
      <c r="X30" s="256">
        <f t="shared" ref="X30" si="17">SUM(X31:X34)</f>
        <v>0</v>
      </c>
      <c r="Y30" s="256">
        <f t="shared" si="12"/>
        <v>0</v>
      </c>
      <c r="Z30" s="256">
        <f t="shared" si="12"/>
        <v>0</v>
      </c>
      <c r="AA30" s="256">
        <f t="shared" si="12"/>
        <v>0</v>
      </c>
      <c r="AB30" s="256">
        <f t="shared" si="7"/>
        <v>4.4048855600000003</v>
      </c>
      <c r="AC30" s="349">
        <f t="shared" si="8"/>
        <v>0</v>
      </c>
      <c r="AD30" s="53"/>
    </row>
    <row r="31" spans="1:32" x14ac:dyDescent="0.25">
      <c r="A31" s="347" t="s">
        <v>165</v>
      </c>
      <c r="B31" s="315" t="s">
        <v>164</v>
      </c>
      <c r="C31" s="256">
        <v>0.11875906</v>
      </c>
      <c r="D31" s="256">
        <v>0</v>
      </c>
      <c r="E31" s="256">
        <f t="shared" ref="E31:E64" si="18">C31</f>
        <v>0.11875906</v>
      </c>
      <c r="F31" s="375">
        <f t="shared" si="10"/>
        <v>0.11875906</v>
      </c>
      <c r="G31" s="257">
        <v>0</v>
      </c>
      <c r="H31" s="257">
        <v>0</v>
      </c>
      <c r="I31" s="257">
        <v>0</v>
      </c>
      <c r="J31" s="257">
        <v>0</v>
      </c>
      <c r="K31" s="257">
        <v>0</v>
      </c>
      <c r="L31" s="257">
        <v>0.11875906</v>
      </c>
      <c r="M31" s="257">
        <v>0.11875906</v>
      </c>
      <c r="N31" s="257">
        <v>0</v>
      </c>
      <c r="O31" s="257">
        <v>0</v>
      </c>
      <c r="P31" s="257">
        <v>0</v>
      </c>
      <c r="Q31" s="257">
        <v>0</v>
      </c>
      <c r="R31" s="257">
        <v>0</v>
      </c>
      <c r="S31" s="257">
        <v>0</v>
      </c>
      <c r="T31" s="257">
        <v>0</v>
      </c>
      <c r="U31" s="257">
        <v>0</v>
      </c>
      <c r="V31" s="257">
        <v>0</v>
      </c>
      <c r="W31" s="257">
        <v>0</v>
      </c>
      <c r="X31" s="257">
        <v>0</v>
      </c>
      <c r="Y31" s="257">
        <v>0</v>
      </c>
      <c r="Z31" s="257">
        <v>0</v>
      </c>
      <c r="AA31" s="257">
        <v>0</v>
      </c>
      <c r="AB31" s="256">
        <f t="shared" si="7"/>
        <v>0.11875906</v>
      </c>
      <c r="AC31" s="349">
        <f t="shared" si="8"/>
        <v>0</v>
      </c>
    </row>
    <row r="32" spans="1:32" ht="31.5" x14ac:dyDescent="0.25">
      <c r="A32" s="347" t="s">
        <v>163</v>
      </c>
      <c r="B32" s="315" t="s">
        <v>162</v>
      </c>
      <c r="C32" s="256">
        <v>4.0374771999999997</v>
      </c>
      <c r="D32" s="256">
        <v>0</v>
      </c>
      <c r="E32" s="256">
        <f t="shared" si="18"/>
        <v>4.0374771999999997</v>
      </c>
      <c r="F32" s="375">
        <f t="shared" si="10"/>
        <v>4.0374771999999997</v>
      </c>
      <c r="G32" s="257">
        <v>0</v>
      </c>
      <c r="H32" s="257">
        <v>0</v>
      </c>
      <c r="I32" s="257">
        <v>0</v>
      </c>
      <c r="J32" s="257">
        <v>0</v>
      </c>
      <c r="K32" s="257">
        <v>0</v>
      </c>
      <c r="L32" s="257">
        <v>0</v>
      </c>
      <c r="M32" s="257">
        <v>0</v>
      </c>
      <c r="N32" s="257">
        <v>0</v>
      </c>
      <c r="O32" s="257">
        <v>0</v>
      </c>
      <c r="P32" s="257">
        <v>4.0374771999999997</v>
      </c>
      <c r="Q32" s="257">
        <v>0</v>
      </c>
      <c r="R32" s="257">
        <v>0</v>
      </c>
      <c r="S32" s="257">
        <v>0</v>
      </c>
      <c r="T32" s="257">
        <v>0</v>
      </c>
      <c r="U32" s="257">
        <v>0</v>
      </c>
      <c r="V32" s="257">
        <v>0</v>
      </c>
      <c r="W32" s="257">
        <v>0</v>
      </c>
      <c r="X32" s="257">
        <v>0</v>
      </c>
      <c r="Y32" s="257">
        <v>0</v>
      </c>
      <c r="Z32" s="257">
        <v>0</v>
      </c>
      <c r="AA32" s="257">
        <v>0</v>
      </c>
      <c r="AB32" s="256">
        <f t="shared" si="7"/>
        <v>4.0374771999999997</v>
      </c>
      <c r="AC32" s="349">
        <f t="shared" si="8"/>
        <v>0</v>
      </c>
    </row>
    <row r="33" spans="1:30" x14ac:dyDescent="0.25">
      <c r="A33" s="347" t="s">
        <v>161</v>
      </c>
      <c r="B33" s="315" t="s">
        <v>160</v>
      </c>
      <c r="C33" s="256">
        <v>0</v>
      </c>
      <c r="D33" s="256">
        <v>0</v>
      </c>
      <c r="E33" s="256">
        <f t="shared" si="18"/>
        <v>0</v>
      </c>
      <c r="F33" s="375">
        <f t="shared" si="10"/>
        <v>0</v>
      </c>
      <c r="G33" s="257">
        <v>0</v>
      </c>
      <c r="H33" s="257">
        <v>0</v>
      </c>
      <c r="I33" s="257">
        <v>0</v>
      </c>
      <c r="J33" s="257">
        <v>0</v>
      </c>
      <c r="K33" s="257">
        <v>0</v>
      </c>
      <c r="L33" s="257">
        <v>0</v>
      </c>
      <c r="M33" s="257">
        <v>0</v>
      </c>
      <c r="N33" s="257">
        <v>0</v>
      </c>
      <c r="O33" s="257">
        <v>0</v>
      </c>
      <c r="P33" s="257">
        <v>0</v>
      </c>
      <c r="Q33" s="257">
        <v>0</v>
      </c>
      <c r="R33" s="257">
        <v>0</v>
      </c>
      <c r="S33" s="257">
        <v>0</v>
      </c>
      <c r="T33" s="257">
        <v>0</v>
      </c>
      <c r="U33" s="257">
        <v>0</v>
      </c>
      <c r="V33" s="257">
        <v>0</v>
      </c>
      <c r="W33" s="257">
        <v>0</v>
      </c>
      <c r="X33" s="257">
        <v>0</v>
      </c>
      <c r="Y33" s="257">
        <v>0</v>
      </c>
      <c r="Z33" s="257">
        <v>0</v>
      </c>
      <c r="AA33" s="257">
        <v>0</v>
      </c>
      <c r="AB33" s="256">
        <f t="shared" si="7"/>
        <v>0</v>
      </c>
      <c r="AC33" s="349">
        <f t="shared" si="8"/>
        <v>0</v>
      </c>
    </row>
    <row r="34" spans="1:30" x14ac:dyDescent="0.25">
      <c r="A34" s="347" t="s">
        <v>159</v>
      </c>
      <c r="B34" s="315" t="s">
        <v>158</v>
      </c>
      <c r="C34" s="256">
        <v>0.24864929999999999</v>
      </c>
      <c r="D34" s="256">
        <v>0</v>
      </c>
      <c r="E34" s="256">
        <f t="shared" si="18"/>
        <v>0.24864929999999999</v>
      </c>
      <c r="F34" s="375">
        <f t="shared" si="10"/>
        <v>0.24864929999999999</v>
      </c>
      <c r="G34" s="257">
        <v>0</v>
      </c>
      <c r="H34" s="257">
        <v>0</v>
      </c>
      <c r="I34" s="257">
        <v>0</v>
      </c>
      <c r="J34" s="257">
        <v>0</v>
      </c>
      <c r="K34" s="257">
        <v>0</v>
      </c>
      <c r="L34" s="257">
        <v>0</v>
      </c>
      <c r="M34" s="257">
        <v>0</v>
      </c>
      <c r="N34" s="257">
        <v>0</v>
      </c>
      <c r="O34" s="257">
        <v>0</v>
      </c>
      <c r="P34" s="257">
        <v>0.24864929999999999</v>
      </c>
      <c r="Q34" s="257">
        <v>0</v>
      </c>
      <c r="R34" s="257">
        <v>0</v>
      </c>
      <c r="S34" s="257">
        <v>0</v>
      </c>
      <c r="T34" s="257">
        <v>0</v>
      </c>
      <c r="U34" s="257">
        <v>0</v>
      </c>
      <c r="V34" s="257">
        <v>0</v>
      </c>
      <c r="W34" s="257">
        <v>0</v>
      </c>
      <c r="X34" s="257">
        <v>0</v>
      </c>
      <c r="Y34" s="257">
        <v>0</v>
      </c>
      <c r="Z34" s="257">
        <v>0</v>
      </c>
      <c r="AA34" s="257">
        <v>0</v>
      </c>
      <c r="AB34" s="256">
        <f t="shared" si="7"/>
        <v>0.24864929999999999</v>
      </c>
      <c r="AC34" s="349">
        <f t="shared" si="8"/>
        <v>0</v>
      </c>
    </row>
    <row r="35" spans="1:30" s="140" customFormat="1" ht="31.5" x14ac:dyDescent="0.25">
      <c r="A35" s="347" t="s">
        <v>59</v>
      </c>
      <c r="B35" s="348" t="s">
        <v>157</v>
      </c>
      <c r="C35" s="256">
        <v>0</v>
      </c>
      <c r="D35" s="256">
        <v>0</v>
      </c>
      <c r="E35" s="256">
        <f t="shared" si="18"/>
        <v>0</v>
      </c>
      <c r="F35" s="375">
        <f t="shared" si="10"/>
        <v>0</v>
      </c>
      <c r="G35" s="256">
        <v>0</v>
      </c>
      <c r="H35" s="256">
        <v>0</v>
      </c>
      <c r="I35" s="256">
        <v>0</v>
      </c>
      <c r="J35" s="256">
        <v>0</v>
      </c>
      <c r="K35" s="256">
        <v>0</v>
      </c>
      <c r="L35" s="256">
        <v>0</v>
      </c>
      <c r="M35" s="256">
        <v>0</v>
      </c>
      <c r="N35" s="256">
        <v>0</v>
      </c>
      <c r="O35" s="256">
        <v>0</v>
      </c>
      <c r="P35" s="256">
        <v>0</v>
      </c>
      <c r="Q35" s="256">
        <v>0</v>
      </c>
      <c r="R35" s="256">
        <v>0</v>
      </c>
      <c r="S35" s="256">
        <v>0</v>
      </c>
      <c r="T35" s="256">
        <v>0</v>
      </c>
      <c r="U35" s="256">
        <v>0</v>
      </c>
      <c r="V35" s="352">
        <v>0</v>
      </c>
      <c r="W35" s="256">
        <v>0</v>
      </c>
      <c r="X35" s="256">
        <v>0</v>
      </c>
      <c r="Y35" s="256">
        <v>0</v>
      </c>
      <c r="Z35" s="352">
        <v>0</v>
      </c>
      <c r="AA35" s="256">
        <v>0</v>
      </c>
      <c r="AB35" s="256">
        <f t="shared" si="7"/>
        <v>0</v>
      </c>
      <c r="AC35" s="349">
        <f t="shared" si="8"/>
        <v>0</v>
      </c>
      <c r="AD35" s="53"/>
    </row>
    <row r="36" spans="1:30" ht="31.5" x14ac:dyDescent="0.25">
      <c r="A36" s="350" t="s">
        <v>156</v>
      </c>
      <c r="B36" s="353" t="s">
        <v>155</v>
      </c>
      <c r="C36" s="354">
        <v>0</v>
      </c>
      <c r="D36" s="354">
        <v>0</v>
      </c>
      <c r="E36" s="256">
        <f t="shared" si="18"/>
        <v>0</v>
      </c>
      <c r="F36" s="375">
        <f t="shared" si="10"/>
        <v>0</v>
      </c>
      <c r="G36" s="257">
        <v>0</v>
      </c>
      <c r="H36" s="257">
        <v>0</v>
      </c>
      <c r="I36" s="257">
        <v>0</v>
      </c>
      <c r="J36" s="257">
        <v>0</v>
      </c>
      <c r="K36" s="257">
        <v>0</v>
      </c>
      <c r="L36" s="257">
        <v>0</v>
      </c>
      <c r="M36" s="257">
        <v>0</v>
      </c>
      <c r="N36" s="257">
        <v>0</v>
      </c>
      <c r="O36" s="257">
        <v>0</v>
      </c>
      <c r="P36" s="257">
        <v>0</v>
      </c>
      <c r="Q36" s="257">
        <v>0</v>
      </c>
      <c r="R36" s="257">
        <v>0</v>
      </c>
      <c r="S36" s="257">
        <v>0</v>
      </c>
      <c r="T36" s="257">
        <v>0</v>
      </c>
      <c r="U36" s="257">
        <v>0</v>
      </c>
      <c r="V36" s="257">
        <v>0</v>
      </c>
      <c r="W36" s="257">
        <v>0</v>
      </c>
      <c r="X36" s="257">
        <v>0</v>
      </c>
      <c r="Y36" s="257">
        <v>0</v>
      </c>
      <c r="Z36" s="257">
        <v>0</v>
      </c>
      <c r="AA36" s="257">
        <v>0</v>
      </c>
      <c r="AB36" s="256">
        <f t="shared" si="7"/>
        <v>0</v>
      </c>
      <c r="AC36" s="349">
        <f t="shared" si="8"/>
        <v>0</v>
      </c>
    </row>
    <row r="37" spans="1:30" x14ac:dyDescent="0.25">
      <c r="A37" s="350" t="s">
        <v>154</v>
      </c>
      <c r="B37" s="353" t="s">
        <v>144</v>
      </c>
      <c r="C37" s="354">
        <v>0</v>
      </c>
      <c r="D37" s="354">
        <v>0</v>
      </c>
      <c r="E37" s="256">
        <f t="shared" si="18"/>
        <v>0</v>
      </c>
      <c r="F37" s="375">
        <f t="shared" si="10"/>
        <v>0</v>
      </c>
      <c r="G37" s="257">
        <v>0</v>
      </c>
      <c r="H37" s="257">
        <v>0</v>
      </c>
      <c r="I37" s="257">
        <v>0</v>
      </c>
      <c r="J37" s="257">
        <v>0</v>
      </c>
      <c r="K37" s="257">
        <v>0</v>
      </c>
      <c r="L37" s="257">
        <v>0</v>
      </c>
      <c r="M37" s="257">
        <v>0</v>
      </c>
      <c r="N37" s="257">
        <v>0</v>
      </c>
      <c r="O37" s="257">
        <v>0</v>
      </c>
      <c r="P37" s="257">
        <v>0</v>
      </c>
      <c r="Q37" s="257">
        <v>0</v>
      </c>
      <c r="R37" s="257">
        <v>0</v>
      </c>
      <c r="S37" s="257">
        <v>0</v>
      </c>
      <c r="T37" s="257">
        <v>0</v>
      </c>
      <c r="U37" s="257">
        <v>0</v>
      </c>
      <c r="V37" s="351">
        <v>0</v>
      </c>
      <c r="W37" s="257">
        <v>0</v>
      </c>
      <c r="X37" s="257">
        <v>0</v>
      </c>
      <c r="Y37" s="257">
        <v>0</v>
      </c>
      <c r="Z37" s="351">
        <v>0</v>
      </c>
      <c r="AA37" s="257">
        <v>0</v>
      </c>
      <c r="AB37" s="256">
        <f t="shared" si="7"/>
        <v>0</v>
      </c>
      <c r="AC37" s="349">
        <f t="shared" si="8"/>
        <v>0</v>
      </c>
    </row>
    <row r="38" spans="1:30" x14ac:dyDescent="0.25">
      <c r="A38" s="350" t="s">
        <v>153</v>
      </c>
      <c r="B38" s="353" t="s">
        <v>142</v>
      </c>
      <c r="C38" s="354">
        <v>0</v>
      </c>
      <c r="D38" s="354">
        <v>0</v>
      </c>
      <c r="E38" s="256">
        <f t="shared" si="18"/>
        <v>0</v>
      </c>
      <c r="F38" s="375">
        <f t="shared" si="10"/>
        <v>0</v>
      </c>
      <c r="G38" s="257">
        <v>0</v>
      </c>
      <c r="H38" s="257">
        <v>0</v>
      </c>
      <c r="I38" s="257">
        <v>0</v>
      </c>
      <c r="J38" s="257">
        <v>0</v>
      </c>
      <c r="K38" s="257">
        <v>0</v>
      </c>
      <c r="L38" s="257">
        <v>0</v>
      </c>
      <c r="M38" s="257">
        <v>0</v>
      </c>
      <c r="N38" s="257">
        <v>0</v>
      </c>
      <c r="O38" s="257">
        <v>0</v>
      </c>
      <c r="P38" s="257">
        <v>0</v>
      </c>
      <c r="Q38" s="257">
        <v>0</v>
      </c>
      <c r="R38" s="257">
        <v>0</v>
      </c>
      <c r="S38" s="257">
        <v>0</v>
      </c>
      <c r="T38" s="257">
        <v>0</v>
      </c>
      <c r="U38" s="257">
        <v>0</v>
      </c>
      <c r="V38" s="257">
        <v>0</v>
      </c>
      <c r="W38" s="257">
        <v>0</v>
      </c>
      <c r="X38" s="257">
        <v>0</v>
      </c>
      <c r="Y38" s="257">
        <v>0</v>
      </c>
      <c r="Z38" s="257">
        <v>0</v>
      </c>
      <c r="AA38" s="257">
        <v>0</v>
      </c>
      <c r="AB38" s="256">
        <f t="shared" si="7"/>
        <v>0</v>
      </c>
      <c r="AC38" s="349">
        <f t="shared" si="8"/>
        <v>0</v>
      </c>
    </row>
    <row r="39" spans="1:30" ht="31.5" x14ac:dyDescent="0.25">
      <c r="A39" s="350" t="s">
        <v>152</v>
      </c>
      <c r="B39" s="315" t="s">
        <v>140</v>
      </c>
      <c r="C39" s="256">
        <v>0</v>
      </c>
      <c r="D39" s="256">
        <v>0</v>
      </c>
      <c r="E39" s="256">
        <f t="shared" si="18"/>
        <v>0</v>
      </c>
      <c r="F39" s="375">
        <f t="shared" si="10"/>
        <v>0</v>
      </c>
      <c r="G39" s="257">
        <v>0</v>
      </c>
      <c r="H39" s="257">
        <v>0</v>
      </c>
      <c r="I39" s="257">
        <v>0</v>
      </c>
      <c r="J39" s="257">
        <v>0</v>
      </c>
      <c r="K39" s="257">
        <v>0</v>
      </c>
      <c r="L39" s="257">
        <v>0</v>
      </c>
      <c r="M39" s="257">
        <v>0</v>
      </c>
      <c r="N39" s="257">
        <v>0</v>
      </c>
      <c r="O39" s="257">
        <v>0</v>
      </c>
      <c r="P39" s="257">
        <v>0</v>
      </c>
      <c r="Q39" s="257">
        <v>0</v>
      </c>
      <c r="R39" s="257">
        <v>0</v>
      </c>
      <c r="S39" s="257">
        <v>0</v>
      </c>
      <c r="T39" s="257">
        <v>0</v>
      </c>
      <c r="U39" s="257">
        <v>0</v>
      </c>
      <c r="V39" s="257">
        <v>0</v>
      </c>
      <c r="W39" s="257">
        <v>0</v>
      </c>
      <c r="X39" s="257">
        <v>0</v>
      </c>
      <c r="Y39" s="257">
        <v>0</v>
      </c>
      <c r="Z39" s="257">
        <v>0</v>
      </c>
      <c r="AA39" s="257">
        <v>0</v>
      </c>
      <c r="AB39" s="256">
        <f t="shared" si="7"/>
        <v>0</v>
      </c>
      <c r="AC39" s="349">
        <f t="shared" si="8"/>
        <v>0</v>
      </c>
    </row>
    <row r="40" spans="1:30" ht="31.5" x14ac:dyDescent="0.25">
      <c r="A40" s="350" t="s">
        <v>151</v>
      </c>
      <c r="B40" s="315" t="s">
        <v>138</v>
      </c>
      <c r="C40" s="256">
        <v>0.9</v>
      </c>
      <c r="D40" s="256">
        <v>0</v>
      </c>
      <c r="E40" s="256">
        <f t="shared" si="18"/>
        <v>0.9</v>
      </c>
      <c r="F40" s="375">
        <f t="shared" si="10"/>
        <v>0.9</v>
      </c>
      <c r="G40" s="257">
        <v>0</v>
      </c>
      <c r="H40" s="257">
        <v>0</v>
      </c>
      <c r="I40" s="257">
        <v>0</v>
      </c>
      <c r="J40" s="257">
        <v>0</v>
      </c>
      <c r="K40" s="257">
        <v>0</v>
      </c>
      <c r="L40" s="257">
        <v>0</v>
      </c>
      <c r="M40" s="257">
        <v>0</v>
      </c>
      <c r="N40" s="257">
        <v>0</v>
      </c>
      <c r="O40" s="257">
        <v>0</v>
      </c>
      <c r="P40" s="257">
        <v>0.9</v>
      </c>
      <c r="Q40" s="257">
        <v>0</v>
      </c>
      <c r="R40" s="257">
        <v>0</v>
      </c>
      <c r="S40" s="257">
        <v>0</v>
      </c>
      <c r="T40" s="257">
        <v>0</v>
      </c>
      <c r="U40" s="257">
        <v>0</v>
      </c>
      <c r="V40" s="257">
        <v>0</v>
      </c>
      <c r="W40" s="257">
        <v>0</v>
      </c>
      <c r="X40" s="257">
        <v>0</v>
      </c>
      <c r="Y40" s="257">
        <v>0</v>
      </c>
      <c r="Z40" s="257">
        <v>0</v>
      </c>
      <c r="AA40" s="257">
        <v>0</v>
      </c>
      <c r="AB40" s="256">
        <f t="shared" si="7"/>
        <v>0.9</v>
      </c>
      <c r="AC40" s="349">
        <f t="shared" si="8"/>
        <v>0</v>
      </c>
    </row>
    <row r="41" spans="1:30" x14ac:dyDescent="0.25">
      <c r="A41" s="350" t="s">
        <v>150</v>
      </c>
      <c r="B41" s="315" t="s">
        <v>136</v>
      </c>
      <c r="C41" s="256">
        <v>0</v>
      </c>
      <c r="D41" s="256">
        <v>0</v>
      </c>
      <c r="E41" s="256">
        <f t="shared" si="18"/>
        <v>0</v>
      </c>
      <c r="F41" s="375">
        <f t="shared" si="10"/>
        <v>0</v>
      </c>
      <c r="G41" s="257">
        <v>0</v>
      </c>
      <c r="H41" s="257">
        <v>0</v>
      </c>
      <c r="I41" s="257">
        <v>0</v>
      </c>
      <c r="J41" s="257">
        <v>0</v>
      </c>
      <c r="K41" s="257">
        <v>0</v>
      </c>
      <c r="L41" s="257">
        <v>0</v>
      </c>
      <c r="M41" s="257">
        <v>0</v>
      </c>
      <c r="N41" s="257">
        <v>0</v>
      </c>
      <c r="O41" s="257">
        <v>0</v>
      </c>
      <c r="P41" s="257">
        <v>0</v>
      </c>
      <c r="Q41" s="257">
        <v>0</v>
      </c>
      <c r="R41" s="257">
        <v>0</v>
      </c>
      <c r="S41" s="257">
        <v>0</v>
      </c>
      <c r="T41" s="257">
        <v>0</v>
      </c>
      <c r="U41" s="257">
        <v>0</v>
      </c>
      <c r="V41" s="257">
        <v>0</v>
      </c>
      <c r="W41" s="257">
        <v>0</v>
      </c>
      <c r="X41" s="257">
        <v>0</v>
      </c>
      <c r="Y41" s="257">
        <v>0</v>
      </c>
      <c r="Z41" s="257">
        <v>0</v>
      </c>
      <c r="AA41" s="257">
        <v>0</v>
      </c>
      <c r="AB41" s="256">
        <f t="shared" si="7"/>
        <v>0</v>
      </c>
      <c r="AC41" s="349">
        <f t="shared" si="8"/>
        <v>0</v>
      </c>
    </row>
    <row r="42" spans="1:30" ht="18.75" x14ac:dyDescent="0.25">
      <c r="A42" s="350" t="s">
        <v>149</v>
      </c>
      <c r="B42" s="353" t="s">
        <v>134</v>
      </c>
      <c r="C42" s="354">
        <v>0</v>
      </c>
      <c r="D42" s="354">
        <v>0</v>
      </c>
      <c r="E42" s="256">
        <f t="shared" si="18"/>
        <v>0</v>
      </c>
      <c r="F42" s="375">
        <f t="shared" si="10"/>
        <v>0</v>
      </c>
      <c r="G42" s="257">
        <v>0</v>
      </c>
      <c r="H42" s="257">
        <v>0</v>
      </c>
      <c r="I42" s="257">
        <v>0</v>
      </c>
      <c r="J42" s="257">
        <v>0</v>
      </c>
      <c r="K42" s="257">
        <v>0</v>
      </c>
      <c r="L42" s="257">
        <v>0</v>
      </c>
      <c r="M42" s="257">
        <v>0</v>
      </c>
      <c r="N42" s="257">
        <v>0</v>
      </c>
      <c r="O42" s="257">
        <v>0</v>
      </c>
      <c r="P42" s="257">
        <v>0</v>
      </c>
      <c r="Q42" s="257">
        <v>0</v>
      </c>
      <c r="R42" s="257">
        <v>0</v>
      </c>
      <c r="S42" s="257">
        <v>0</v>
      </c>
      <c r="T42" s="257">
        <v>0</v>
      </c>
      <c r="U42" s="257">
        <v>0</v>
      </c>
      <c r="V42" s="257">
        <v>0</v>
      </c>
      <c r="W42" s="257">
        <v>0</v>
      </c>
      <c r="X42" s="257">
        <v>0</v>
      </c>
      <c r="Y42" s="257">
        <v>0</v>
      </c>
      <c r="Z42" s="257">
        <v>0</v>
      </c>
      <c r="AA42" s="257">
        <v>0</v>
      </c>
      <c r="AB42" s="256">
        <f t="shared" si="7"/>
        <v>0</v>
      </c>
      <c r="AC42" s="349">
        <f t="shared" si="8"/>
        <v>0</v>
      </c>
    </row>
    <row r="43" spans="1:30" s="140" customFormat="1" x14ac:dyDescent="0.25">
      <c r="A43" s="347" t="s">
        <v>58</v>
      </c>
      <c r="B43" s="348" t="s">
        <v>148</v>
      </c>
      <c r="C43" s="256">
        <v>0</v>
      </c>
      <c r="D43" s="256">
        <v>0</v>
      </c>
      <c r="E43" s="256">
        <f t="shared" si="18"/>
        <v>0</v>
      </c>
      <c r="F43" s="375">
        <f t="shared" si="10"/>
        <v>0</v>
      </c>
      <c r="G43" s="256">
        <v>0</v>
      </c>
      <c r="H43" s="256">
        <v>0</v>
      </c>
      <c r="I43" s="256">
        <v>0</v>
      </c>
      <c r="J43" s="256">
        <v>0</v>
      </c>
      <c r="K43" s="256">
        <v>0</v>
      </c>
      <c r="L43" s="256">
        <v>0</v>
      </c>
      <c r="M43" s="256">
        <v>0</v>
      </c>
      <c r="N43" s="256">
        <v>0</v>
      </c>
      <c r="O43" s="256">
        <v>0</v>
      </c>
      <c r="P43" s="256">
        <v>0</v>
      </c>
      <c r="Q43" s="256">
        <v>0</v>
      </c>
      <c r="R43" s="256">
        <v>0</v>
      </c>
      <c r="S43" s="256">
        <v>0</v>
      </c>
      <c r="T43" s="256">
        <v>0</v>
      </c>
      <c r="U43" s="256">
        <v>0</v>
      </c>
      <c r="V43" s="352">
        <v>0</v>
      </c>
      <c r="W43" s="256">
        <v>0</v>
      </c>
      <c r="X43" s="256">
        <v>0</v>
      </c>
      <c r="Y43" s="256">
        <v>0</v>
      </c>
      <c r="Z43" s="352">
        <v>0</v>
      </c>
      <c r="AA43" s="256">
        <v>0</v>
      </c>
      <c r="AB43" s="256">
        <f t="shared" si="7"/>
        <v>0</v>
      </c>
      <c r="AC43" s="349">
        <f t="shared" si="8"/>
        <v>0</v>
      </c>
      <c r="AD43" s="53"/>
    </row>
    <row r="44" spans="1:30" x14ac:dyDescent="0.25">
      <c r="A44" s="350" t="s">
        <v>147</v>
      </c>
      <c r="B44" s="315" t="s">
        <v>146</v>
      </c>
      <c r="C44" s="256">
        <v>0</v>
      </c>
      <c r="D44" s="256">
        <v>0</v>
      </c>
      <c r="E44" s="256">
        <f t="shared" si="18"/>
        <v>0</v>
      </c>
      <c r="F44" s="375">
        <f t="shared" si="10"/>
        <v>0</v>
      </c>
      <c r="G44" s="257">
        <v>0</v>
      </c>
      <c r="H44" s="257">
        <v>0</v>
      </c>
      <c r="I44" s="257">
        <v>0</v>
      </c>
      <c r="J44" s="257">
        <v>0</v>
      </c>
      <c r="K44" s="257">
        <v>0</v>
      </c>
      <c r="L44" s="257">
        <v>0</v>
      </c>
      <c r="M44" s="257">
        <v>0</v>
      </c>
      <c r="N44" s="257">
        <v>0</v>
      </c>
      <c r="O44" s="257">
        <v>0</v>
      </c>
      <c r="P44" s="257">
        <v>0</v>
      </c>
      <c r="Q44" s="257">
        <v>0</v>
      </c>
      <c r="R44" s="257">
        <v>0</v>
      </c>
      <c r="S44" s="257">
        <v>0</v>
      </c>
      <c r="T44" s="257">
        <v>0</v>
      </c>
      <c r="U44" s="257">
        <v>0</v>
      </c>
      <c r="V44" s="257">
        <v>0</v>
      </c>
      <c r="W44" s="257">
        <v>0</v>
      </c>
      <c r="X44" s="257">
        <v>0</v>
      </c>
      <c r="Y44" s="257">
        <v>0</v>
      </c>
      <c r="Z44" s="257">
        <v>0</v>
      </c>
      <c r="AA44" s="257">
        <v>0</v>
      </c>
      <c r="AB44" s="256">
        <f t="shared" si="7"/>
        <v>0</v>
      </c>
      <c r="AC44" s="349">
        <f t="shared" si="8"/>
        <v>0</v>
      </c>
    </row>
    <row r="45" spans="1:30" x14ac:dyDescent="0.25">
      <c r="A45" s="350" t="s">
        <v>145</v>
      </c>
      <c r="B45" s="315" t="s">
        <v>144</v>
      </c>
      <c r="C45" s="256">
        <v>0</v>
      </c>
      <c r="D45" s="256">
        <v>0</v>
      </c>
      <c r="E45" s="256">
        <f t="shared" si="18"/>
        <v>0</v>
      </c>
      <c r="F45" s="375">
        <f t="shared" si="10"/>
        <v>0</v>
      </c>
      <c r="G45" s="257">
        <v>0</v>
      </c>
      <c r="H45" s="257">
        <v>0</v>
      </c>
      <c r="I45" s="257">
        <v>0</v>
      </c>
      <c r="J45" s="257">
        <v>0</v>
      </c>
      <c r="K45" s="257">
        <v>0</v>
      </c>
      <c r="L45" s="257">
        <v>0</v>
      </c>
      <c r="M45" s="257">
        <v>0</v>
      </c>
      <c r="N45" s="257">
        <v>0</v>
      </c>
      <c r="O45" s="257">
        <v>0</v>
      </c>
      <c r="P45" s="257">
        <v>0</v>
      </c>
      <c r="Q45" s="257">
        <v>0</v>
      </c>
      <c r="R45" s="257">
        <v>0</v>
      </c>
      <c r="S45" s="257">
        <v>0</v>
      </c>
      <c r="T45" s="257">
        <v>0</v>
      </c>
      <c r="U45" s="257">
        <v>0</v>
      </c>
      <c r="V45" s="351">
        <v>0</v>
      </c>
      <c r="W45" s="257">
        <v>0</v>
      </c>
      <c r="X45" s="257">
        <v>0</v>
      </c>
      <c r="Y45" s="257">
        <v>0</v>
      </c>
      <c r="Z45" s="351">
        <v>0</v>
      </c>
      <c r="AA45" s="257">
        <v>0</v>
      </c>
      <c r="AB45" s="256">
        <f t="shared" si="7"/>
        <v>0</v>
      </c>
      <c r="AC45" s="349">
        <f t="shared" si="8"/>
        <v>0</v>
      </c>
    </row>
    <row r="46" spans="1:30" x14ac:dyDescent="0.25">
      <c r="A46" s="350" t="s">
        <v>143</v>
      </c>
      <c r="B46" s="315" t="s">
        <v>142</v>
      </c>
      <c r="C46" s="256">
        <v>0</v>
      </c>
      <c r="D46" s="256">
        <v>0</v>
      </c>
      <c r="E46" s="256">
        <f t="shared" si="18"/>
        <v>0</v>
      </c>
      <c r="F46" s="375">
        <f t="shared" si="10"/>
        <v>0</v>
      </c>
      <c r="G46" s="257">
        <v>0</v>
      </c>
      <c r="H46" s="257">
        <v>0</v>
      </c>
      <c r="I46" s="257">
        <v>0</v>
      </c>
      <c r="J46" s="257">
        <v>0</v>
      </c>
      <c r="K46" s="257">
        <v>0</v>
      </c>
      <c r="L46" s="257">
        <v>0</v>
      </c>
      <c r="M46" s="257">
        <v>0</v>
      </c>
      <c r="N46" s="257">
        <v>0</v>
      </c>
      <c r="O46" s="257">
        <v>0</v>
      </c>
      <c r="P46" s="257">
        <v>0</v>
      </c>
      <c r="Q46" s="257">
        <v>0</v>
      </c>
      <c r="R46" s="257">
        <v>0</v>
      </c>
      <c r="S46" s="257">
        <v>0</v>
      </c>
      <c r="T46" s="257">
        <v>0</v>
      </c>
      <c r="U46" s="257">
        <v>0</v>
      </c>
      <c r="V46" s="257">
        <v>0</v>
      </c>
      <c r="W46" s="257">
        <v>0</v>
      </c>
      <c r="X46" s="257">
        <v>0</v>
      </c>
      <c r="Y46" s="257">
        <v>0</v>
      </c>
      <c r="Z46" s="257">
        <v>0</v>
      </c>
      <c r="AA46" s="257">
        <v>0</v>
      </c>
      <c r="AB46" s="256">
        <f t="shared" si="7"/>
        <v>0</v>
      </c>
      <c r="AC46" s="349">
        <f t="shared" si="8"/>
        <v>0</v>
      </c>
    </row>
    <row r="47" spans="1:30" ht="31.5" x14ac:dyDescent="0.25">
      <c r="A47" s="350" t="s">
        <v>141</v>
      </c>
      <c r="B47" s="315" t="s">
        <v>140</v>
      </c>
      <c r="C47" s="256">
        <v>0</v>
      </c>
      <c r="D47" s="256">
        <v>0</v>
      </c>
      <c r="E47" s="256">
        <f t="shared" si="18"/>
        <v>0</v>
      </c>
      <c r="F47" s="375">
        <f t="shared" si="10"/>
        <v>0</v>
      </c>
      <c r="G47" s="257">
        <v>0</v>
      </c>
      <c r="H47" s="257">
        <v>0</v>
      </c>
      <c r="I47" s="257">
        <v>0</v>
      </c>
      <c r="J47" s="257">
        <v>0</v>
      </c>
      <c r="K47" s="257">
        <v>0</v>
      </c>
      <c r="L47" s="257">
        <v>0</v>
      </c>
      <c r="M47" s="257">
        <v>0</v>
      </c>
      <c r="N47" s="257">
        <v>0</v>
      </c>
      <c r="O47" s="257">
        <v>0</v>
      </c>
      <c r="P47" s="257">
        <v>0</v>
      </c>
      <c r="Q47" s="257">
        <v>0</v>
      </c>
      <c r="R47" s="257">
        <v>0</v>
      </c>
      <c r="S47" s="257">
        <v>0</v>
      </c>
      <c r="T47" s="257">
        <v>0</v>
      </c>
      <c r="U47" s="257">
        <v>0</v>
      </c>
      <c r="V47" s="257">
        <v>0</v>
      </c>
      <c r="W47" s="257">
        <v>0</v>
      </c>
      <c r="X47" s="257">
        <v>0</v>
      </c>
      <c r="Y47" s="257">
        <v>0</v>
      </c>
      <c r="Z47" s="257">
        <v>0</v>
      </c>
      <c r="AA47" s="257">
        <v>0</v>
      </c>
      <c r="AB47" s="256">
        <f t="shared" si="7"/>
        <v>0</v>
      </c>
      <c r="AC47" s="349">
        <f t="shared" si="8"/>
        <v>0</v>
      </c>
    </row>
    <row r="48" spans="1:30" ht="31.5" x14ac:dyDescent="0.25">
      <c r="A48" s="350" t="s">
        <v>139</v>
      </c>
      <c r="B48" s="315" t="s">
        <v>138</v>
      </c>
      <c r="C48" s="256">
        <f>C40</f>
        <v>0.9</v>
      </c>
      <c r="D48" s="256">
        <v>0</v>
      </c>
      <c r="E48" s="256">
        <f t="shared" si="18"/>
        <v>0.9</v>
      </c>
      <c r="F48" s="375">
        <f t="shared" si="10"/>
        <v>0.9</v>
      </c>
      <c r="G48" s="257">
        <v>0</v>
      </c>
      <c r="H48" s="257">
        <v>0</v>
      </c>
      <c r="I48" s="257">
        <v>0</v>
      </c>
      <c r="J48" s="257">
        <v>0</v>
      </c>
      <c r="K48" s="257">
        <v>0</v>
      </c>
      <c r="L48" s="257">
        <v>0</v>
      </c>
      <c r="M48" s="257">
        <v>0</v>
      </c>
      <c r="N48" s="257">
        <v>0</v>
      </c>
      <c r="O48" s="257">
        <v>0</v>
      </c>
      <c r="P48" s="257">
        <v>0.9</v>
      </c>
      <c r="Q48" s="257">
        <v>0</v>
      </c>
      <c r="R48" s="257">
        <v>0</v>
      </c>
      <c r="S48" s="257">
        <v>0</v>
      </c>
      <c r="T48" s="257">
        <v>0</v>
      </c>
      <c r="U48" s="257">
        <v>0</v>
      </c>
      <c r="V48" s="257">
        <v>0</v>
      </c>
      <c r="W48" s="257">
        <v>0</v>
      </c>
      <c r="X48" s="257">
        <v>0</v>
      </c>
      <c r="Y48" s="257">
        <v>0</v>
      </c>
      <c r="Z48" s="257">
        <v>0</v>
      </c>
      <c r="AA48" s="257">
        <v>0</v>
      </c>
      <c r="AB48" s="256">
        <f t="shared" si="7"/>
        <v>0.9</v>
      </c>
      <c r="AC48" s="349">
        <f t="shared" si="8"/>
        <v>0</v>
      </c>
    </row>
    <row r="49" spans="1:30" x14ac:dyDescent="0.25">
      <c r="A49" s="350" t="s">
        <v>137</v>
      </c>
      <c r="B49" s="315" t="s">
        <v>136</v>
      </c>
      <c r="C49" s="256">
        <v>0</v>
      </c>
      <c r="D49" s="256">
        <v>0</v>
      </c>
      <c r="E49" s="256">
        <f t="shared" si="18"/>
        <v>0</v>
      </c>
      <c r="F49" s="375">
        <f t="shared" si="10"/>
        <v>0</v>
      </c>
      <c r="G49" s="257">
        <v>0</v>
      </c>
      <c r="H49" s="257">
        <v>0</v>
      </c>
      <c r="I49" s="257">
        <v>0</v>
      </c>
      <c r="J49" s="257">
        <v>0</v>
      </c>
      <c r="K49" s="257">
        <v>0</v>
      </c>
      <c r="L49" s="257">
        <v>0</v>
      </c>
      <c r="M49" s="257">
        <v>0</v>
      </c>
      <c r="N49" s="257">
        <v>0</v>
      </c>
      <c r="O49" s="257">
        <v>0</v>
      </c>
      <c r="P49" s="257">
        <v>0</v>
      </c>
      <c r="Q49" s="257">
        <v>0</v>
      </c>
      <c r="R49" s="257">
        <v>0</v>
      </c>
      <c r="S49" s="257">
        <v>0</v>
      </c>
      <c r="T49" s="257">
        <v>0</v>
      </c>
      <c r="U49" s="257">
        <v>0</v>
      </c>
      <c r="V49" s="257">
        <v>0</v>
      </c>
      <c r="W49" s="257">
        <v>0</v>
      </c>
      <c r="X49" s="257">
        <v>0</v>
      </c>
      <c r="Y49" s="257">
        <v>0</v>
      </c>
      <c r="Z49" s="257">
        <v>0</v>
      </c>
      <c r="AA49" s="257">
        <v>0</v>
      </c>
      <c r="AB49" s="256">
        <f t="shared" si="7"/>
        <v>0</v>
      </c>
      <c r="AC49" s="349">
        <f t="shared" si="8"/>
        <v>0</v>
      </c>
    </row>
    <row r="50" spans="1:30" ht="18.75" x14ac:dyDescent="0.25">
      <c r="A50" s="350" t="s">
        <v>135</v>
      </c>
      <c r="B50" s="353" t="s">
        <v>134</v>
      </c>
      <c r="C50" s="256">
        <v>0</v>
      </c>
      <c r="D50" s="256">
        <v>0</v>
      </c>
      <c r="E50" s="256">
        <f t="shared" si="18"/>
        <v>0</v>
      </c>
      <c r="F50" s="375">
        <f t="shared" si="10"/>
        <v>0</v>
      </c>
      <c r="G50" s="257">
        <v>0</v>
      </c>
      <c r="H50" s="257">
        <v>0</v>
      </c>
      <c r="I50" s="257">
        <v>0</v>
      </c>
      <c r="J50" s="257">
        <v>0</v>
      </c>
      <c r="K50" s="257">
        <v>0</v>
      </c>
      <c r="L50" s="257">
        <v>0</v>
      </c>
      <c r="M50" s="257">
        <v>0</v>
      </c>
      <c r="N50" s="257">
        <v>0</v>
      </c>
      <c r="O50" s="257">
        <v>0</v>
      </c>
      <c r="P50" s="257">
        <v>0</v>
      </c>
      <c r="Q50" s="257">
        <v>0</v>
      </c>
      <c r="R50" s="257">
        <v>0</v>
      </c>
      <c r="S50" s="257">
        <v>0</v>
      </c>
      <c r="T50" s="257">
        <v>0</v>
      </c>
      <c r="U50" s="257">
        <v>0</v>
      </c>
      <c r="V50" s="257">
        <v>0</v>
      </c>
      <c r="W50" s="257">
        <v>0</v>
      </c>
      <c r="X50" s="257">
        <v>0</v>
      </c>
      <c r="Y50" s="257">
        <v>0</v>
      </c>
      <c r="Z50" s="257">
        <v>0</v>
      </c>
      <c r="AA50" s="257">
        <v>0</v>
      </c>
      <c r="AB50" s="256">
        <f t="shared" si="7"/>
        <v>0</v>
      </c>
      <c r="AC50" s="349">
        <f t="shared" si="8"/>
        <v>0</v>
      </c>
    </row>
    <row r="51" spans="1:30" s="140" customFormat="1" ht="35.25" customHeight="1" x14ac:dyDescent="0.25">
      <c r="A51" s="347" t="s">
        <v>56</v>
      </c>
      <c r="B51" s="348" t="s">
        <v>133</v>
      </c>
      <c r="C51" s="256">
        <v>0</v>
      </c>
      <c r="D51" s="256">
        <v>0</v>
      </c>
      <c r="E51" s="256">
        <f t="shared" si="18"/>
        <v>0</v>
      </c>
      <c r="F51" s="375">
        <f t="shared" si="10"/>
        <v>0</v>
      </c>
      <c r="G51" s="256">
        <v>0</v>
      </c>
      <c r="H51" s="256">
        <v>0</v>
      </c>
      <c r="I51" s="256">
        <v>0</v>
      </c>
      <c r="J51" s="256">
        <v>0</v>
      </c>
      <c r="K51" s="256">
        <v>0</v>
      </c>
      <c r="L51" s="256">
        <v>0</v>
      </c>
      <c r="M51" s="256">
        <v>0</v>
      </c>
      <c r="N51" s="256">
        <v>0</v>
      </c>
      <c r="O51" s="256">
        <v>0</v>
      </c>
      <c r="P51" s="256">
        <v>0</v>
      </c>
      <c r="Q51" s="256">
        <v>0</v>
      </c>
      <c r="R51" s="256">
        <v>0</v>
      </c>
      <c r="S51" s="256">
        <v>0</v>
      </c>
      <c r="T51" s="256">
        <v>0</v>
      </c>
      <c r="U51" s="256">
        <v>0</v>
      </c>
      <c r="V51" s="352">
        <v>0</v>
      </c>
      <c r="W51" s="256">
        <v>0</v>
      </c>
      <c r="X51" s="256">
        <v>0</v>
      </c>
      <c r="Y51" s="256">
        <v>0</v>
      </c>
      <c r="Z51" s="352">
        <v>0</v>
      </c>
      <c r="AA51" s="256">
        <v>0</v>
      </c>
      <c r="AB51" s="256">
        <f t="shared" si="7"/>
        <v>0</v>
      </c>
      <c r="AC51" s="349">
        <f t="shared" si="8"/>
        <v>0</v>
      </c>
      <c r="AD51" s="53"/>
    </row>
    <row r="52" spans="1:30" x14ac:dyDescent="0.25">
      <c r="A52" s="350" t="s">
        <v>132</v>
      </c>
      <c r="B52" s="315" t="s">
        <v>131</v>
      </c>
      <c r="C52" s="256">
        <f>C30</f>
        <v>4.4048855600000003</v>
      </c>
      <c r="D52" s="256">
        <v>0</v>
      </c>
      <c r="E52" s="256">
        <f t="shared" si="18"/>
        <v>4.4048855600000003</v>
      </c>
      <c r="F52" s="375">
        <f t="shared" si="10"/>
        <v>4.4048855600000003</v>
      </c>
      <c r="G52" s="257">
        <v>0</v>
      </c>
      <c r="H52" s="257">
        <v>0</v>
      </c>
      <c r="I52" s="257">
        <v>0</v>
      </c>
      <c r="J52" s="257">
        <v>0</v>
      </c>
      <c r="K52" s="257">
        <v>0</v>
      </c>
      <c r="L52" s="257">
        <v>0</v>
      </c>
      <c r="M52" s="257">
        <v>0</v>
      </c>
      <c r="N52" s="257">
        <v>0</v>
      </c>
      <c r="O52" s="257">
        <v>0</v>
      </c>
      <c r="P52" s="257">
        <v>4.4048855600000003</v>
      </c>
      <c r="Q52" s="257">
        <v>0</v>
      </c>
      <c r="R52" s="257">
        <v>0</v>
      </c>
      <c r="S52" s="257">
        <v>0</v>
      </c>
      <c r="T52" s="257">
        <v>0</v>
      </c>
      <c r="U52" s="257">
        <v>0</v>
      </c>
      <c r="V52" s="257">
        <v>0</v>
      </c>
      <c r="W52" s="257">
        <v>0</v>
      </c>
      <c r="X52" s="257">
        <v>0</v>
      </c>
      <c r="Y52" s="257">
        <v>0</v>
      </c>
      <c r="Z52" s="257">
        <v>0</v>
      </c>
      <c r="AA52" s="257">
        <v>0</v>
      </c>
      <c r="AB52" s="256">
        <f t="shared" si="7"/>
        <v>4.4048855600000003</v>
      </c>
      <c r="AC52" s="349">
        <f t="shared" si="8"/>
        <v>0</v>
      </c>
    </row>
    <row r="53" spans="1:30" x14ac:dyDescent="0.25">
      <c r="A53" s="350" t="s">
        <v>130</v>
      </c>
      <c r="B53" s="315" t="s">
        <v>124</v>
      </c>
      <c r="C53" s="256">
        <v>0</v>
      </c>
      <c r="D53" s="256">
        <v>0</v>
      </c>
      <c r="E53" s="256">
        <f t="shared" si="18"/>
        <v>0</v>
      </c>
      <c r="F53" s="375">
        <f t="shared" si="10"/>
        <v>0</v>
      </c>
      <c r="G53" s="257">
        <v>0</v>
      </c>
      <c r="H53" s="257">
        <v>0</v>
      </c>
      <c r="I53" s="257">
        <v>0</v>
      </c>
      <c r="J53" s="257">
        <v>0</v>
      </c>
      <c r="K53" s="257">
        <v>0</v>
      </c>
      <c r="L53" s="257">
        <v>0</v>
      </c>
      <c r="M53" s="257">
        <v>0</v>
      </c>
      <c r="N53" s="257">
        <v>0</v>
      </c>
      <c r="O53" s="257">
        <v>0</v>
      </c>
      <c r="P53" s="257">
        <v>0</v>
      </c>
      <c r="Q53" s="257">
        <v>0</v>
      </c>
      <c r="R53" s="257">
        <v>0</v>
      </c>
      <c r="S53" s="257">
        <v>0</v>
      </c>
      <c r="T53" s="257">
        <v>0</v>
      </c>
      <c r="U53" s="257">
        <v>0</v>
      </c>
      <c r="V53" s="351">
        <v>0</v>
      </c>
      <c r="W53" s="257">
        <v>0</v>
      </c>
      <c r="X53" s="257">
        <v>0</v>
      </c>
      <c r="Y53" s="257">
        <v>0</v>
      </c>
      <c r="Z53" s="351">
        <v>0</v>
      </c>
      <c r="AA53" s="257">
        <v>0</v>
      </c>
      <c r="AB53" s="256">
        <f t="shared" si="7"/>
        <v>0</v>
      </c>
      <c r="AC53" s="349">
        <f t="shared" si="8"/>
        <v>0</v>
      </c>
    </row>
    <row r="54" spans="1:30" x14ac:dyDescent="0.25">
      <c r="A54" s="350" t="s">
        <v>129</v>
      </c>
      <c r="B54" s="353" t="s">
        <v>123</v>
      </c>
      <c r="C54" s="354">
        <v>0</v>
      </c>
      <c r="D54" s="354">
        <v>0</v>
      </c>
      <c r="E54" s="256">
        <f t="shared" si="18"/>
        <v>0</v>
      </c>
      <c r="F54" s="375">
        <f t="shared" si="10"/>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6">
        <f t="shared" si="7"/>
        <v>0</v>
      </c>
      <c r="AC54" s="349">
        <f t="shared" si="8"/>
        <v>0</v>
      </c>
    </row>
    <row r="55" spans="1:30" x14ac:dyDescent="0.25">
      <c r="A55" s="350" t="s">
        <v>128</v>
      </c>
      <c r="B55" s="353" t="s">
        <v>122</v>
      </c>
      <c r="C55" s="354">
        <v>0</v>
      </c>
      <c r="D55" s="354">
        <v>0</v>
      </c>
      <c r="E55" s="256">
        <f t="shared" si="18"/>
        <v>0</v>
      </c>
      <c r="F55" s="375">
        <f t="shared" si="10"/>
        <v>0</v>
      </c>
      <c r="G55" s="257">
        <v>0</v>
      </c>
      <c r="H55" s="257">
        <v>0</v>
      </c>
      <c r="I55" s="257">
        <v>0</v>
      </c>
      <c r="J55" s="257">
        <v>0</v>
      </c>
      <c r="K55" s="257">
        <v>0</v>
      </c>
      <c r="L55" s="257">
        <v>0</v>
      </c>
      <c r="M55" s="257">
        <v>0</v>
      </c>
      <c r="N55" s="257">
        <v>0</v>
      </c>
      <c r="O55" s="257">
        <v>0</v>
      </c>
      <c r="P55" s="257">
        <v>0</v>
      </c>
      <c r="Q55" s="257">
        <v>0</v>
      </c>
      <c r="R55" s="257">
        <v>0</v>
      </c>
      <c r="S55" s="257">
        <v>0</v>
      </c>
      <c r="T55" s="257">
        <v>0</v>
      </c>
      <c r="U55" s="257">
        <v>0</v>
      </c>
      <c r="V55" s="257">
        <v>0</v>
      </c>
      <c r="W55" s="257">
        <v>0</v>
      </c>
      <c r="X55" s="257">
        <v>0</v>
      </c>
      <c r="Y55" s="257">
        <v>0</v>
      </c>
      <c r="Z55" s="257">
        <v>0</v>
      </c>
      <c r="AA55" s="257">
        <v>0</v>
      </c>
      <c r="AB55" s="256">
        <f t="shared" si="7"/>
        <v>0</v>
      </c>
      <c r="AC55" s="349">
        <f t="shared" si="8"/>
        <v>0</v>
      </c>
    </row>
    <row r="56" spans="1:30" x14ac:dyDescent="0.25">
      <c r="A56" s="350" t="s">
        <v>127</v>
      </c>
      <c r="B56" s="353" t="s">
        <v>121</v>
      </c>
      <c r="C56" s="354">
        <f>C47+C48+C49</f>
        <v>0.9</v>
      </c>
      <c r="D56" s="354">
        <v>0</v>
      </c>
      <c r="E56" s="256">
        <f t="shared" si="18"/>
        <v>0.9</v>
      </c>
      <c r="F56" s="375">
        <f t="shared" si="10"/>
        <v>0.9</v>
      </c>
      <c r="G56" s="257">
        <v>0</v>
      </c>
      <c r="H56" s="257">
        <v>0</v>
      </c>
      <c r="I56" s="257">
        <v>0</v>
      </c>
      <c r="J56" s="257">
        <v>0</v>
      </c>
      <c r="K56" s="257">
        <v>0</v>
      </c>
      <c r="L56" s="257">
        <v>0</v>
      </c>
      <c r="M56" s="257">
        <v>0</v>
      </c>
      <c r="N56" s="257">
        <v>0</v>
      </c>
      <c r="O56" s="257">
        <v>0</v>
      </c>
      <c r="P56" s="257">
        <v>0.9</v>
      </c>
      <c r="Q56" s="257">
        <v>0</v>
      </c>
      <c r="R56" s="257">
        <v>0</v>
      </c>
      <c r="S56" s="257">
        <v>0</v>
      </c>
      <c r="T56" s="257">
        <v>0</v>
      </c>
      <c r="U56" s="257">
        <v>0</v>
      </c>
      <c r="V56" s="257">
        <v>0</v>
      </c>
      <c r="W56" s="257">
        <v>0</v>
      </c>
      <c r="X56" s="257">
        <v>0</v>
      </c>
      <c r="Y56" s="257">
        <v>0</v>
      </c>
      <c r="Z56" s="257">
        <v>0</v>
      </c>
      <c r="AA56" s="257">
        <v>0</v>
      </c>
      <c r="AB56" s="256">
        <f t="shared" si="7"/>
        <v>0.9</v>
      </c>
      <c r="AC56" s="349">
        <f t="shared" si="8"/>
        <v>0</v>
      </c>
    </row>
    <row r="57" spans="1:30" ht="18.75" x14ac:dyDescent="0.25">
      <c r="A57" s="350" t="s">
        <v>126</v>
      </c>
      <c r="B57" s="353" t="s">
        <v>120</v>
      </c>
      <c r="C57" s="354">
        <v>0</v>
      </c>
      <c r="D57" s="354">
        <v>0</v>
      </c>
      <c r="E57" s="256">
        <f t="shared" si="18"/>
        <v>0</v>
      </c>
      <c r="F57" s="375">
        <f t="shared" si="10"/>
        <v>0</v>
      </c>
      <c r="G57" s="257">
        <v>0</v>
      </c>
      <c r="H57" s="257">
        <v>0</v>
      </c>
      <c r="I57" s="257">
        <v>0</v>
      </c>
      <c r="J57" s="257">
        <v>0</v>
      </c>
      <c r="K57" s="257">
        <v>0</v>
      </c>
      <c r="L57" s="257">
        <v>0</v>
      </c>
      <c r="M57" s="257">
        <v>0</v>
      </c>
      <c r="N57" s="257">
        <v>0</v>
      </c>
      <c r="O57" s="257">
        <v>0</v>
      </c>
      <c r="P57" s="257">
        <v>0</v>
      </c>
      <c r="Q57" s="257">
        <v>0</v>
      </c>
      <c r="R57" s="257">
        <v>0</v>
      </c>
      <c r="S57" s="257">
        <v>0</v>
      </c>
      <c r="T57" s="257">
        <v>0</v>
      </c>
      <c r="U57" s="257">
        <v>0</v>
      </c>
      <c r="V57" s="257">
        <v>0</v>
      </c>
      <c r="W57" s="257">
        <v>0</v>
      </c>
      <c r="X57" s="257">
        <v>0</v>
      </c>
      <c r="Y57" s="257">
        <v>0</v>
      </c>
      <c r="Z57" s="257">
        <v>0</v>
      </c>
      <c r="AA57" s="257">
        <v>0</v>
      </c>
      <c r="AB57" s="256">
        <f t="shared" si="7"/>
        <v>0</v>
      </c>
      <c r="AC57" s="349">
        <f t="shared" si="8"/>
        <v>0</v>
      </c>
    </row>
    <row r="58" spans="1:30" s="140" customFormat="1" ht="36.75" customHeight="1" x14ac:dyDescent="0.25">
      <c r="A58" s="347" t="s">
        <v>55</v>
      </c>
      <c r="B58" s="355" t="s">
        <v>200</v>
      </c>
      <c r="C58" s="354">
        <v>0</v>
      </c>
      <c r="D58" s="354">
        <v>0</v>
      </c>
      <c r="E58" s="256">
        <f t="shared" si="18"/>
        <v>0</v>
      </c>
      <c r="F58" s="375">
        <f t="shared" si="10"/>
        <v>0</v>
      </c>
      <c r="G58" s="256">
        <v>0</v>
      </c>
      <c r="H58" s="256">
        <v>0</v>
      </c>
      <c r="I58" s="256">
        <v>0</v>
      </c>
      <c r="J58" s="256">
        <v>0</v>
      </c>
      <c r="K58" s="256">
        <v>0</v>
      </c>
      <c r="L58" s="256">
        <v>0</v>
      </c>
      <c r="M58" s="256">
        <v>0</v>
      </c>
      <c r="N58" s="256">
        <v>0</v>
      </c>
      <c r="O58" s="256">
        <v>0</v>
      </c>
      <c r="P58" s="256">
        <v>0</v>
      </c>
      <c r="Q58" s="256">
        <v>0</v>
      </c>
      <c r="R58" s="256">
        <v>0</v>
      </c>
      <c r="S58" s="256">
        <v>0</v>
      </c>
      <c r="T58" s="256">
        <v>0</v>
      </c>
      <c r="U58" s="256">
        <v>0</v>
      </c>
      <c r="V58" s="352">
        <v>0</v>
      </c>
      <c r="W58" s="256">
        <v>0</v>
      </c>
      <c r="X58" s="256">
        <v>0</v>
      </c>
      <c r="Y58" s="256">
        <v>0</v>
      </c>
      <c r="Z58" s="352">
        <v>0</v>
      </c>
      <c r="AA58" s="256">
        <v>0</v>
      </c>
      <c r="AB58" s="256">
        <f t="shared" si="7"/>
        <v>0</v>
      </c>
      <c r="AC58" s="349">
        <f t="shared" si="8"/>
        <v>0</v>
      </c>
      <c r="AD58" s="53"/>
    </row>
    <row r="59" spans="1:30" s="140" customFormat="1" x14ac:dyDescent="0.25">
      <c r="A59" s="347" t="s">
        <v>53</v>
      </c>
      <c r="B59" s="348" t="s">
        <v>125</v>
      </c>
      <c r="C59" s="256">
        <v>0</v>
      </c>
      <c r="D59" s="256">
        <v>0</v>
      </c>
      <c r="E59" s="256">
        <f t="shared" si="18"/>
        <v>0</v>
      </c>
      <c r="F59" s="375">
        <f t="shared" si="10"/>
        <v>0</v>
      </c>
      <c r="G59" s="256">
        <v>0</v>
      </c>
      <c r="H59" s="256">
        <v>0</v>
      </c>
      <c r="I59" s="256">
        <v>0</v>
      </c>
      <c r="J59" s="256">
        <v>0</v>
      </c>
      <c r="K59" s="256">
        <v>0</v>
      </c>
      <c r="L59" s="256">
        <v>0</v>
      </c>
      <c r="M59" s="256">
        <v>0</v>
      </c>
      <c r="N59" s="256">
        <v>0</v>
      </c>
      <c r="O59" s="256">
        <v>0</v>
      </c>
      <c r="P59" s="256">
        <v>0</v>
      </c>
      <c r="Q59" s="256">
        <v>0</v>
      </c>
      <c r="R59" s="256">
        <v>0</v>
      </c>
      <c r="S59" s="256">
        <v>0</v>
      </c>
      <c r="T59" s="256">
        <v>0</v>
      </c>
      <c r="U59" s="256">
        <v>0</v>
      </c>
      <c r="V59" s="352">
        <v>0</v>
      </c>
      <c r="W59" s="256">
        <v>0</v>
      </c>
      <c r="X59" s="256">
        <v>0</v>
      </c>
      <c r="Y59" s="256">
        <v>0</v>
      </c>
      <c r="Z59" s="352">
        <v>0</v>
      </c>
      <c r="AA59" s="256">
        <v>0</v>
      </c>
      <c r="AB59" s="256">
        <f t="shared" si="7"/>
        <v>0</v>
      </c>
      <c r="AC59" s="349">
        <f t="shared" si="8"/>
        <v>0</v>
      </c>
      <c r="AD59" s="53"/>
    </row>
    <row r="60" spans="1:30" x14ac:dyDescent="0.25">
      <c r="A60" s="350" t="s">
        <v>194</v>
      </c>
      <c r="B60" s="60" t="s">
        <v>146</v>
      </c>
      <c r="C60" s="356">
        <v>0</v>
      </c>
      <c r="D60" s="356">
        <v>0</v>
      </c>
      <c r="E60" s="256">
        <f t="shared" si="18"/>
        <v>0</v>
      </c>
      <c r="F60" s="375">
        <f t="shared" si="10"/>
        <v>0</v>
      </c>
      <c r="G60" s="257">
        <v>0</v>
      </c>
      <c r="H60" s="257">
        <v>0</v>
      </c>
      <c r="I60" s="257">
        <v>0</v>
      </c>
      <c r="J60" s="257">
        <v>0</v>
      </c>
      <c r="K60" s="257">
        <v>0</v>
      </c>
      <c r="L60" s="257">
        <v>0</v>
      </c>
      <c r="M60" s="257">
        <v>0</v>
      </c>
      <c r="N60" s="257">
        <v>0</v>
      </c>
      <c r="O60" s="257">
        <v>0</v>
      </c>
      <c r="P60" s="257">
        <v>0</v>
      </c>
      <c r="Q60" s="257">
        <v>0</v>
      </c>
      <c r="R60" s="257">
        <v>0</v>
      </c>
      <c r="S60" s="257">
        <v>0</v>
      </c>
      <c r="T60" s="257">
        <v>0</v>
      </c>
      <c r="U60" s="257">
        <v>0</v>
      </c>
      <c r="V60" s="257">
        <v>0</v>
      </c>
      <c r="W60" s="257">
        <v>0</v>
      </c>
      <c r="X60" s="257">
        <v>0</v>
      </c>
      <c r="Y60" s="257">
        <v>0</v>
      </c>
      <c r="Z60" s="257">
        <v>0</v>
      </c>
      <c r="AA60" s="257">
        <v>0</v>
      </c>
      <c r="AB60" s="256">
        <f t="shared" si="7"/>
        <v>0</v>
      </c>
      <c r="AC60" s="349">
        <f t="shared" si="8"/>
        <v>0</v>
      </c>
    </row>
    <row r="61" spans="1:30" x14ac:dyDescent="0.25">
      <c r="A61" s="350" t="s">
        <v>195</v>
      </c>
      <c r="B61" s="60" t="s">
        <v>144</v>
      </c>
      <c r="C61" s="356">
        <v>0</v>
      </c>
      <c r="D61" s="356">
        <v>0</v>
      </c>
      <c r="E61" s="256">
        <f t="shared" si="18"/>
        <v>0</v>
      </c>
      <c r="F61" s="375">
        <f t="shared" si="10"/>
        <v>0</v>
      </c>
      <c r="G61" s="257">
        <v>0</v>
      </c>
      <c r="H61" s="257">
        <v>0</v>
      </c>
      <c r="I61" s="257">
        <v>0</v>
      </c>
      <c r="J61" s="257">
        <v>0</v>
      </c>
      <c r="K61" s="257">
        <v>0</v>
      </c>
      <c r="L61" s="257">
        <v>0</v>
      </c>
      <c r="M61" s="257">
        <v>0</v>
      </c>
      <c r="N61" s="257">
        <v>0</v>
      </c>
      <c r="O61" s="257">
        <v>0</v>
      </c>
      <c r="P61" s="257">
        <v>0</v>
      </c>
      <c r="Q61" s="257">
        <v>0</v>
      </c>
      <c r="R61" s="257">
        <v>0</v>
      </c>
      <c r="S61" s="257">
        <v>0</v>
      </c>
      <c r="T61" s="257">
        <v>0</v>
      </c>
      <c r="U61" s="257">
        <v>0</v>
      </c>
      <c r="V61" s="257">
        <v>0</v>
      </c>
      <c r="W61" s="257">
        <v>0</v>
      </c>
      <c r="X61" s="257">
        <v>0</v>
      </c>
      <c r="Y61" s="257">
        <v>0</v>
      </c>
      <c r="Z61" s="257">
        <v>0</v>
      </c>
      <c r="AA61" s="257">
        <v>0</v>
      </c>
      <c r="AB61" s="256">
        <f t="shared" si="7"/>
        <v>0</v>
      </c>
      <c r="AC61" s="349">
        <f t="shared" si="8"/>
        <v>0</v>
      </c>
    </row>
    <row r="62" spans="1:30" x14ac:dyDescent="0.25">
      <c r="A62" s="350" t="s">
        <v>196</v>
      </c>
      <c r="B62" s="60" t="s">
        <v>142</v>
      </c>
      <c r="C62" s="356">
        <v>0</v>
      </c>
      <c r="D62" s="356">
        <v>0</v>
      </c>
      <c r="E62" s="256">
        <f t="shared" si="18"/>
        <v>0</v>
      </c>
      <c r="F62" s="375">
        <f t="shared" si="10"/>
        <v>0</v>
      </c>
      <c r="G62" s="257">
        <v>0</v>
      </c>
      <c r="H62" s="257">
        <v>0</v>
      </c>
      <c r="I62" s="257">
        <v>0</v>
      </c>
      <c r="J62" s="257">
        <v>0</v>
      </c>
      <c r="K62" s="257">
        <v>0</v>
      </c>
      <c r="L62" s="257">
        <v>0</v>
      </c>
      <c r="M62" s="257">
        <v>0</v>
      </c>
      <c r="N62" s="257">
        <v>0</v>
      </c>
      <c r="O62" s="257">
        <v>0</v>
      </c>
      <c r="P62" s="257">
        <v>0</v>
      </c>
      <c r="Q62" s="257">
        <v>0</v>
      </c>
      <c r="R62" s="257">
        <v>0</v>
      </c>
      <c r="S62" s="257">
        <v>0</v>
      </c>
      <c r="T62" s="257">
        <v>0</v>
      </c>
      <c r="U62" s="257">
        <v>0</v>
      </c>
      <c r="V62" s="257">
        <v>0</v>
      </c>
      <c r="W62" s="257">
        <v>0</v>
      </c>
      <c r="X62" s="257">
        <v>0</v>
      </c>
      <c r="Y62" s="257">
        <v>0</v>
      </c>
      <c r="Z62" s="257">
        <v>0</v>
      </c>
      <c r="AA62" s="257">
        <v>0</v>
      </c>
      <c r="AB62" s="256">
        <f t="shared" si="7"/>
        <v>0</v>
      </c>
      <c r="AC62" s="349">
        <f t="shared" si="8"/>
        <v>0</v>
      </c>
    </row>
    <row r="63" spans="1:30" x14ac:dyDescent="0.25">
      <c r="A63" s="350" t="s">
        <v>197</v>
      </c>
      <c r="B63" s="60" t="s">
        <v>199</v>
      </c>
      <c r="C63" s="356">
        <f>C56</f>
        <v>0.9</v>
      </c>
      <c r="D63" s="356">
        <v>0</v>
      </c>
      <c r="E63" s="256">
        <f t="shared" si="18"/>
        <v>0.9</v>
      </c>
      <c r="F63" s="375">
        <f t="shared" si="10"/>
        <v>0.9</v>
      </c>
      <c r="G63" s="257">
        <v>0</v>
      </c>
      <c r="H63" s="257">
        <v>0</v>
      </c>
      <c r="I63" s="257">
        <v>0</v>
      </c>
      <c r="J63" s="257">
        <v>0</v>
      </c>
      <c r="K63" s="257">
        <v>0</v>
      </c>
      <c r="L63" s="257">
        <v>0</v>
      </c>
      <c r="M63" s="257">
        <v>0</v>
      </c>
      <c r="N63" s="257">
        <v>0</v>
      </c>
      <c r="O63" s="257">
        <v>0</v>
      </c>
      <c r="P63" s="257">
        <v>0.9</v>
      </c>
      <c r="Q63" s="257">
        <v>0</v>
      </c>
      <c r="R63" s="257">
        <v>0</v>
      </c>
      <c r="S63" s="257">
        <v>0</v>
      </c>
      <c r="T63" s="257">
        <v>0</v>
      </c>
      <c r="U63" s="257">
        <v>0</v>
      </c>
      <c r="V63" s="257">
        <v>0</v>
      </c>
      <c r="W63" s="257">
        <v>0</v>
      </c>
      <c r="X63" s="257">
        <v>0</v>
      </c>
      <c r="Y63" s="257">
        <v>0</v>
      </c>
      <c r="Z63" s="257">
        <v>0</v>
      </c>
      <c r="AA63" s="257">
        <v>0</v>
      </c>
      <c r="AB63" s="256">
        <f t="shared" si="7"/>
        <v>0.9</v>
      </c>
      <c r="AC63" s="349">
        <f t="shared" si="8"/>
        <v>0</v>
      </c>
    </row>
    <row r="64" spans="1:30" ht="18.75" x14ac:dyDescent="0.25">
      <c r="A64" s="350" t="s">
        <v>198</v>
      </c>
      <c r="B64" s="353" t="s">
        <v>120</v>
      </c>
      <c r="C64" s="354">
        <v>0</v>
      </c>
      <c r="D64" s="354">
        <v>0</v>
      </c>
      <c r="E64" s="256">
        <f t="shared" si="18"/>
        <v>0</v>
      </c>
      <c r="F64" s="375">
        <f t="shared" si="10"/>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6">
        <f t="shared" si="7"/>
        <v>0</v>
      </c>
      <c r="AC64" s="349">
        <f t="shared" si="8"/>
        <v>0</v>
      </c>
    </row>
    <row r="65" spans="1:28" x14ac:dyDescent="0.25">
      <c r="A65" s="58"/>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4"/>
    </row>
    <row r="66" spans="1:28" ht="54" customHeight="1" x14ac:dyDescent="0.25">
      <c r="A66" s="54"/>
      <c r="B66" s="466"/>
      <c r="C66" s="466"/>
      <c r="D66" s="466"/>
      <c r="E66" s="466"/>
      <c r="F66" s="466"/>
      <c r="G66" s="466"/>
      <c r="H66" s="466"/>
      <c r="I66" s="466"/>
      <c r="J66" s="466"/>
      <c r="K66" s="466"/>
      <c r="L66" s="466"/>
      <c r="M66" s="466"/>
      <c r="N66" s="466"/>
      <c r="O66" s="466"/>
      <c r="P66" s="466"/>
      <c r="Q66" s="466"/>
      <c r="R66" s="466"/>
      <c r="S66" s="466"/>
      <c r="T66" s="466"/>
      <c r="U66" s="466"/>
      <c r="V66" s="466"/>
      <c r="W66" s="466"/>
      <c r="X66" s="466"/>
      <c r="Y66" s="466"/>
      <c r="Z66" s="466"/>
      <c r="AA66" s="466"/>
      <c r="AB66" s="57"/>
    </row>
    <row r="67" spans="1:28" x14ac:dyDescent="0.25">
      <c r="A67" s="54"/>
      <c r="B67" s="54"/>
      <c r="C67" s="54"/>
      <c r="D67" s="54"/>
      <c r="E67" s="54"/>
      <c r="F67" s="54"/>
      <c r="AB67" s="54"/>
    </row>
    <row r="68" spans="1:28" ht="50.25" customHeight="1" x14ac:dyDescent="0.25">
      <c r="A68" s="54"/>
      <c r="B68" s="465"/>
      <c r="C68" s="465"/>
      <c r="D68" s="465"/>
      <c r="E68" s="465"/>
      <c r="F68" s="465"/>
      <c r="G68" s="465"/>
      <c r="H68" s="465"/>
      <c r="I68" s="465"/>
      <c r="J68" s="465"/>
      <c r="K68" s="465"/>
      <c r="L68" s="465"/>
      <c r="M68" s="465"/>
      <c r="N68" s="465"/>
      <c r="O68" s="465"/>
      <c r="P68" s="465"/>
      <c r="Q68" s="465"/>
      <c r="R68" s="465"/>
      <c r="S68" s="465"/>
      <c r="T68" s="465"/>
      <c r="U68" s="465"/>
      <c r="V68" s="465"/>
      <c r="W68" s="465"/>
      <c r="X68" s="465"/>
      <c r="Y68" s="465"/>
      <c r="Z68" s="465"/>
      <c r="AA68" s="465"/>
      <c r="AB68" s="54"/>
    </row>
    <row r="69" spans="1:28" x14ac:dyDescent="0.25">
      <c r="A69" s="54"/>
      <c r="B69" s="54"/>
      <c r="C69" s="54"/>
      <c r="D69" s="54"/>
      <c r="E69" s="54"/>
      <c r="F69" s="54"/>
      <c r="AB69" s="54"/>
    </row>
    <row r="70" spans="1:28" ht="36.75" customHeight="1" x14ac:dyDescent="0.25">
      <c r="A70" s="54"/>
      <c r="B70" s="466"/>
      <c r="C70" s="466"/>
      <c r="D70" s="466"/>
      <c r="E70" s="466"/>
      <c r="F70" s="466"/>
      <c r="G70" s="466"/>
      <c r="H70" s="466"/>
      <c r="I70" s="466"/>
      <c r="J70" s="466"/>
      <c r="K70" s="466"/>
      <c r="L70" s="466"/>
      <c r="M70" s="466"/>
      <c r="N70" s="466"/>
      <c r="O70" s="466"/>
      <c r="P70" s="466"/>
      <c r="Q70" s="466"/>
      <c r="R70" s="466"/>
      <c r="S70" s="466"/>
      <c r="T70" s="466"/>
      <c r="U70" s="466"/>
      <c r="V70" s="466"/>
      <c r="W70" s="466"/>
      <c r="X70" s="466"/>
      <c r="Y70" s="466"/>
      <c r="Z70" s="466"/>
      <c r="AA70" s="466"/>
      <c r="AB70" s="54"/>
    </row>
    <row r="71" spans="1:28" x14ac:dyDescent="0.25">
      <c r="A71" s="54"/>
      <c r="B71" s="56"/>
      <c r="C71" s="56"/>
      <c r="D71" s="56"/>
      <c r="E71" s="56"/>
      <c r="F71" s="56"/>
      <c r="AB71" s="54"/>
    </row>
    <row r="72" spans="1:28" ht="51" customHeight="1" x14ac:dyDescent="0.25">
      <c r="A72" s="54"/>
      <c r="B72" s="466"/>
      <c r="C72" s="466"/>
      <c r="D72" s="466"/>
      <c r="E72" s="466"/>
      <c r="F72" s="466"/>
      <c r="G72" s="466"/>
      <c r="H72" s="466"/>
      <c r="I72" s="466"/>
      <c r="J72" s="466"/>
      <c r="K72" s="466"/>
      <c r="L72" s="466"/>
      <c r="M72" s="466"/>
      <c r="N72" s="466"/>
      <c r="O72" s="466"/>
      <c r="P72" s="466"/>
      <c r="Q72" s="466"/>
      <c r="R72" s="466"/>
      <c r="S72" s="466"/>
      <c r="T72" s="466"/>
      <c r="U72" s="466"/>
      <c r="V72" s="466"/>
      <c r="W72" s="466"/>
      <c r="X72" s="466"/>
      <c r="Y72" s="466"/>
      <c r="Z72" s="466"/>
      <c r="AA72" s="466"/>
      <c r="AB72" s="54"/>
    </row>
    <row r="73" spans="1:28" ht="32.25" customHeight="1" x14ac:dyDescent="0.25">
      <c r="A73" s="54"/>
      <c r="B73" s="465"/>
      <c r="C73" s="465"/>
      <c r="D73" s="465"/>
      <c r="E73" s="465"/>
      <c r="F73" s="465"/>
      <c r="G73" s="465"/>
      <c r="H73" s="465"/>
      <c r="I73" s="465"/>
      <c r="J73" s="465"/>
      <c r="K73" s="465"/>
      <c r="L73" s="465"/>
      <c r="M73" s="465"/>
      <c r="N73" s="465"/>
      <c r="O73" s="465"/>
      <c r="P73" s="465"/>
      <c r="Q73" s="465"/>
      <c r="R73" s="465"/>
      <c r="S73" s="465"/>
      <c r="T73" s="465"/>
      <c r="U73" s="465"/>
      <c r="V73" s="465"/>
      <c r="W73" s="465"/>
      <c r="X73" s="465"/>
      <c r="Y73" s="465"/>
      <c r="Z73" s="465"/>
      <c r="AA73" s="465"/>
      <c r="AB73" s="54"/>
    </row>
    <row r="74" spans="1:28" ht="51.75" customHeight="1" x14ac:dyDescent="0.25">
      <c r="A74" s="54"/>
      <c r="B74" s="466"/>
      <c r="C74" s="466"/>
      <c r="D74" s="466"/>
      <c r="E74" s="466"/>
      <c r="F74" s="466"/>
      <c r="G74" s="466"/>
      <c r="H74" s="466"/>
      <c r="I74" s="466"/>
      <c r="J74" s="466"/>
      <c r="K74" s="466"/>
      <c r="L74" s="466"/>
      <c r="M74" s="466"/>
      <c r="N74" s="466"/>
      <c r="O74" s="466"/>
      <c r="P74" s="466"/>
      <c r="Q74" s="466"/>
      <c r="R74" s="466"/>
      <c r="S74" s="466"/>
      <c r="T74" s="466"/>
      <c r="U74" s="466"/>
      <c r="V74" s="466"/>
      <c r="W74" s="466"/>
      <c r="X74" s="466"/>
      <c r="Y74" s="466"/>
      <c r="Z74" s="466"/>
      <c r="AA74" s="466"/>
      <c r="AB74" s="54"/>
    </row>
    <row r="75" spans="1:28" ht="21.75" customHeight="1" x14ac:dyDescent="0.25">
      <c r="A75" s="54"/>
      <c r="B75" s="467"/>
      <c r="C75" s="467"/>
      <c r="D75" s="467"/>
      <c r="E75" s="467"/>
      <c r="F75" s="467"/>
      <c r="G75" s="467"/>
      <c r="H75" s="467"/>
      <c r="I75" s="467"/>
      <c r="J75" s="467"/>
      <c r="K75" s="467"/>
      <c r="L75" s="467"/>
      <c r="M75" s="467"/>
      <c r="N75" s="467"/>
      <c r="O75" s="467"/>
      <c r="P75" s="467"/>
      <c r="Q75" s="467"/>
      <c r="R75" s="467"/>
      <c r="S75" s="467"/>
      <c r="T75" s="467"/>
      <c r="U75" s="467"/>
      <c r="V75" s="467"/>
      <c r="W75" s="467"/>
      <c r="X75" s="467"/>
      <c r="Y75" s="467"/>
      <c r="Z75" s="467"/>
      <c r="AA75" s="467"/>
      <c r="AB75" s="54"/>
    </row>
    <row r="76" spans="1:28" ht="23.25" customHeight="1" x14ac:dyDescent="0.25">
      <c r="A76" s="54"/>
      <c r="B76" s="55"/>
      <c r="C76" s="55"/>
      <c r="D76" s="55"/>
      <c r="E76" s="55"/>
      <c r="F76" s="55"/>
      <c r="AB76" s="54"/>
    </row>
    <row r="77" spans="1:28" ht="18.75" customHeight="1" x14ac:dyDescent="0.25">
      <c r="A77" s="54"/>
      <c r="B77" s="468"/>
      <c r="C77" s="468"/>
      <c r="D77" s="468"/>
      <c r="E77" s="468"/>
      <c r="F77" s="468"/>
      <c r="G77" s="468"/>
      <c r="H77" s="468"/>
      <c r="I77" s="468"/>
      <c r="J77" s="468"/>
      <c r="K77" s="468"/>
      <c r="L77" s="468"/>
      <c r="M77" s="468"/>
      <c r="N77" s="468"/>
      <c r="O77" s="468"/>
      <c r="P77" s="468"/>
      <c r="Q77" s="468"/>
      <c r="R77" s="468"/>
      <c r="S77" s="468"/>
      <c r="T77" s="468"/>
      <c r="U77" s="468"/>
      <c r="V77" s="468"/>
      <c r="W77" s="468"/>
      <c r="X77" s="468"/>
      <c r="Y77" s="468"/>
      <c r="Z77" s="468"/>
      <c r="AA77" s="468"/>
      <c r="AB77" s="54"/>
    </row>
    <row r="78" spans="1:28" x14ac:dyDescent="0.25">
      <c r="A78" s="54"/>
      <c r="B78" s="54"/>
      <c r="C78" s="54"/>
      <c r="D78" s="54"/>
      <c r="E78" s="54"/>
      <c r="F78" s="54"/>
      <c r="AB78" s="54"/>
    </row>
    <row r="79" spans="1:28" x14ac:dyDescent="0.25">
      <c r="A79" s="54"/>
      <c r="B79" s="54"/>
      <c r="C79" s="54"/>
      <c r="D79" s="54"/>
      <c r="E79" s="54"/>
      <c r="F79" s="54"/>
      <c r="AB79" s="54"/>
    </row>
    <row r="80" spans="1:28" x14ac:dyDescent="0.25">
      <c r="G80" s="53"/>
      <c r="H80" s="53"/>
      <c r="I80" s="53"/>
      <c r="J80" s="53"/>
      <c r="K80" s="53"/>
      <c r="L80" s="53"/>
      <c r="M80" s="53"/>
      <c r="N80" s="53"/>
      <c r="O80" s="53"/>
      <c r="P80" s="53"/>
      <c r="Q80" s="53"/>
      <c r="R80" s="53"/>
      <c r="S80" s="53"/>
      <c r="T80" s="53"/>
      <c r="U80" s="53"/>
      <c r="V80" s="53"/>
      <c r="W80" s="53"/>
      <c r="X80" s="53"/>
      <c r="Y80" s="53"/>
      <c r="Z80" s="53"/>
      <c r="AA80" s="53"/>
    </row>
    <row r="81" spans="7:27" x14ac:dyDescent="0.25">
      <c r="G81" s="53"/>
      <c r="H81" s="53"/>
      <c r="I81" s="53"/>
      <c r="J81" s="53"/>
      <c r="K81" s="53"/>
      <c r="L81" s="53"/>
      <c r="M81" s="53"/>
      <c r="N81" s="53"/>
      <c r="O81" s="53"/>
      <c r="P81" s="53"/>
      <c r="Q81" s="53"/>
      <c r="R81" s="53"/>
      <c r="S81" s="53"/>
      <c r="T81" s="53"/>
      <c r="U81" s="53"/>
      <c r="V81" s="53"/>
      <c r="W81" s="53"/>
      <c r="X81" s="53"/>
      <c r="Y81" s="53"/>
      <c r="Z81" s="53"/>
      <c r="AA81" s="53"/>
    </row>
    <row r="82" spans="7:27" x14ac:dyDescent="0.25">
      <c r="G82" s="53"/>
      <c r="H82" s="53"/>
      <c r="I82" s="53"/>
      <c r="J82" s="53"/>
      <c r="K82" s="53"/>
      <c r="L82" s="53"/>
      <c r="M82" s="53"/>
      <c r="N82" s="53"/>
      <c r="O82" s="53"/>
      <c r="P82" s="53"/>
      <c r="Q82" s="53"/>
      <c r="R82" s="53"/>
      <c r="S82" s="53"/>
      <c r="T82" s="53"/>
      <c r="U82" s="53"/>
      <c r="V82" s="53"/>
      <c r="W82" s="53"/>
      <c r="X82" s="53"/>
      <c r="Y82" s="53"/>
      <c r="Z82" s="53"/>
      <c r="AA82" s="53"/>
    </row>
    <row r="83" spans="7:27" x14ac:dyDescent="0.25">
      <c r="G83" s="53"/>
      <c r="H83" s="53"/>
      <c r="I83" s="53"/>
      <c r="J83" s="53"/>
      <c r="K83" s="53"/>
      <c r="L83" s="53"/>
      <c r="M83" s="53"/>
      <c r="N83" s="53"/>
      <c r="O83" s="53"/>
      <c r="P83" s="53"/>
      <c r="Q83" s="53"/>
      <c r="R83" s="53"/>
      <c r="S83" s="53"/>
      <c r="T83" s="53"/>
      <c r="U83" s="53"/>
      <c r="V83" s="53"/>
      <c r="W83" s="53"/>
      <c r="X83" s="53"/>
      <c r="Y83" s="53"/>
      <c r="Z83" s="53"/>
      <c r="AA83" s="53"/>
    </row>
    <row r="84" spans="7:27" x14ac:dyDescent="0.25">
      <c r="G84" s="53"/>
      <c r="H84" s="53"/>
      <c r="I84" s="53"/>
      <c r="J84" s="53"/>
      <c r="K84" s="53"/>
      <c r="L84" s="53"/>
      <c r="M84" s="53"/>
      <c r="N84" s="53"/>
      <c r="O84" s="53"/>
      <c r="P84" s="53"/>
      <c r="Q84" s="53"/>
      <c r="R84" s="53"/>
      <c r="S84" s="53"/>
      <c r="T84" s="53"/>
      <c r="U84" s="53"/>
      <c r="V84" s="53"/>
      <c r="W84" s="53"/>
      <c r="X84" s="53"/>
      <c r="Y84" s="53"/>
      <c r="Z84" s="53"/>
      <c r="AA84" s="53"/>
    </row>
    <row r="85" spans="7:27" x14ac:dyDescent="0.25">
      <c r="G85" s="53"/>
      <c r="H85" s="53"/>
      <c r="I85" s="53"/>
      <c r="J85" s="53"/>
      <c r="K85" s="53"/>
      <c r="L85" s="53"/>
      <c r="M85" s="53"/>
      <c r="N85" s="53"/>
      <c r="O85" s="53"/>
      <c r="P85" s="53"/>
      <c r="Q85" s="53"/>
      <c r="R85" s="53"/>
      <c r="S85" s="53"/>
      <c r="T85" s="53"/>
      <c r="U85" s="53"/>
      <c r="V85" s="53"/>
      <c r="W85" s="53"/>
      <c r="X85" s="53"/>
      <c r="Y85" s="53"/>
      <c r="Z85" s="53"/>
      <c r="AA85" s="53"/>
    </row>
    <row r="86" spans="7:27" x14ac:dyDescent="0.25">
      <c r="G86" s="53"/>
      <c r="H86" s="53"/>
      <c r="I86" s="53"/>
      <c r="J86" s="53"/>
      <c r="K86" s="53"/>
      <c r="L86" s="53"/>
      <c r="M86" s="53"/>
      <c r="N86" s="53"/>
      <c r="O86" s="53"/>
      <c r="P86" s="53"/>
      <c r="Q86" s="53"/>
      <c r="R86" s="53"/>
      <c r="S86" s="53"/>
      <c r="T86" s="53"/>
      <c r="U86" s="53"/>
      <c r="V86" s="53"/>
      <c r="W86" s="53"/>
      <c r="X86" s="53"/>
      <c r="Y86" s="53"/>
      <c r="Z86" s="53"/>
      <c r="AA86" s="53"/>
    </row>
    <row r="87" spans="7:27" x14ac:dyDescent="0.25">
      <c r="G87" s="53"/>
      <c r="H87" s="53"/>
      <c r="I87" s="53"/>
      <c r="J87" s="53"/>
      <c r="K87" s="53"/>
      <c r="L87" s="53"/>
      <c r="M87" s="53"/>
      <c r="N87" s="53"/>
      <c r="O87" s="53"/>
      <c r="P87" s="53"/>
      <c r="Q87" s="53"/>
      <c r="R87" s="53"/>
      <c r="S87" s="53"/>
      <c r="T87" s="53"/>
      <c r="U87" s="53"/>
      <c r="V87" s="53"/>
      <c r="W87" s="53"/>
      <c r="X87" s="53"/>
      <c r="Y87" s="53"/>
      <c r="Z87" s="53"/>
      <c r="AA87" s="53"/>
    </row>
    <row r="88" spans="7:27" x14ac:dyDescent="0.25">
      <c r="G88" s="53"/>
      <c r="H88" s="53"/>
      <c r="I88" s="53"/>
      <c r="J88" s="53"/>
      <c r="K88" s="53"/>
      <c r="L88" s="53"/>
      <c r="M88" s="53"/>
      <c r="N88" s="53"/>
      <c r="O88" s="53"/>
      <c r="P88" s="53"/>
      <c r="Q88" s="53"/>
      <c r="R88" s="53"/>
      <c r="S88" s="53"/>
      <c r="T88" s="53"/>
      <c r="U88" s="53"/>
      <c r="V88" s="53"/>
      <c r="W88" s="53"/>
      <c r="X88" s="53"/>
      <c r="Y88" s="53"/>
      <c r="Z88" s="53"/>
      <c r="AA88" s="53"/>
    </row>
    <row r="89" spans="7:27" x14ac:dyDescent="0.25">
      <c r="G89" s="53"/>
      <c r="H89" s="53"/>
      <c r="I89" s="53"/>
      <c r="J89" s="53"/>
      <c r="K89" s="53"/>
      <c r="L89" s="53"/>
      <c r="M89" s="53"/>
      <c r="N89" s="53"/>
      <c r="O89" s="53"/>
      <c r="P89" s="53"/>
      <c r="Q89" s="53"/>
      <c r="R89" s="53"/>
      <c r="S89" s="53"/>
      <c r="T89" s="53"/>
      <c r="U89" s="53"/>
      <c r="V89" s="53"/>
      <c r="W89" s="53"/>
      <c r="X89" s="53"/>
      <c r="Y89" s="53"/>
      <c r="Z89" s="53"/>
      <c r="AA89" s="53"/>
    </row>
    <row r="90" spans="7:27" x14ac:dyDescent="0.25">
      <c r="G90" s="53"/>
      <c r="H90" s="53"/>
      <c r="I90" s="53"/>
      <c r="J90" s="53"/>
      <c r="K90" s="53"/>
      <c r="L90" s="53"/>
      <c r="M90" s="53"/>
      <c r="N90" s="53"/>
      <c r="O90" s="53"/>
      <c r="P90" s="53"/>
      <c r="Q90" s="53"/>
      <c r="R90" s="53"/>
      <c r="S90" s="53"/>
      <c r="T90" s="53"/>
      <c r="U90" s="53"/>
      <c r="V90" s="53"/>
      <c r="W90" s="53"/>
      <c r="X90" s="53"/>
      <c r="Y90" s="53"/>
      <c r="Z90" s="53"/>
      <c r="AA90" s="53"/>
    </row>
    <row r="91" spans="7:27" x14ac:dyDescent="0.25">
      <c r="G91" s="53"/>
      <c r="H91" s="53"/>
      <c r="I91" s="53"/>
      <c r="J91" s="53"/>
      <c r="K91" s="53"/>
      <c r="L91" s="53"/>
      <c r="M91" s="53"/>
      <c r="N91" s="53"/>
      <c r="O91" s="53"/>
      <c r="P91" s="53"/>
      <c r="Q91" s="53"/>
      <c r="R91" s="53"/>
      <c r="S91" s="53"/>
      <c r="T91" s="53"/>
      <c r="U91" s="53"/>
      <c r="V91" s="53"/>
      <c r="W91" s="53"/>
      <c r="X91" s="53"/>
      <c r="Y91" s="53"/>
      <c r="Z91" s="53"/>
      <c r="AA91" s="53"/>
    </row>
    <row r="92" spans="7:27" x14ac:dyDescent="0.25">
      <c r="G92" s="53"/>
      <c r="H92" s="53"/>
      <c r="I92" s="53"/>
      <c r="J92" s="53"/>
      <c r="K92" s="53"/>
      <c r="L92" s="53"/>
      <c r="M92" s="53"/>
      <c r="N92" s="53"/>
      <c r="O92" s="53"/>
      <c r="P92" s="53"/>
      <c r="Q92" s="53"/>
      <c r="R92" s="53"/>
      <c r="S92" s="53"/>
      <c r="T92" s="53"/>
      <c r="U92" s="53"/>
      <c r="V92" s="53"/>
      <c r="W92" s="53"/>
      <c r="X92" s="53"/>
      <c r="Y92" s="53"/>
      <c r="Z92" s="53"/>
      <c r="AA92" s="53"/>
    </row>
  </sheetData>
  <mergeCells count="39">
    <mergeCell ref="A14:AC14"/>
    <mergeCell ref="C20:D21"/>
    <mergeCell ref="A16:AC16"/>
    <mergeCell ref="A15:AC15"/>
    <mergeCell ref="A20:A22"/>
    <mergeCell ref="E20:F21"/>
    <mergeCell ref="A18:AC18"/>
    <mergeCell ref="AB20:AC21"/>
    <mergeCell ref="P20:S20"/>
    <mergeCell ref="P21:Q21"/>
    <mergeCell ref="R21:S21"/>
    <mergeCell ref="G20:G22"/>
    <mergeCell ref="L21:M21"/>
    <mergeCell ref="L20:O20"/>
    <mergeCell ref="N21:O21"/>
    <mergeCell ref="Z21:AA21"/>
    <mergeCell ref="A4:AC4"/>
    <mergeCell ref="A12:AC12"/>
    <mergeCell ref="A9:AC9"/>
    <mergeCell ref="A11:AC11"/>
    <mergeCell ref="A8:AC8"/>
    <mergeCell ref="A6:AC6"/>
    <mergeCell ref="B20:B22"/>
    <mergeCell ref="T20:W20"/>
    <mergeCell ref="X20:AA20"/>
    <mergeCell ref="T21:U21"/>
    <mergeCell ref="V21:W21"/>
    <mergeCell ref="X21:Y21"/>
    <mergeCell ref="H20:K20"/>
    <mergeCell ref="H21:I21"/>
    <mergeCell ref="J21:K21"/>
    <mergeCell ref="B73:AA73"/>
    <mergeCell ref="B74:AA74"/>
    <mergeCell ref="B75:AA75"/>
    <mergeCell ref="B77:AA77"/>
    <mergeCell ref="B66:AA66"/>
    <mergeCell ref="B68:AA68"/>
    <mergeCell ref="B70:AA70"/>
    <mergeCell ref="B72:AA72"/>
  </mergeCells>
  <conditionalFormatting sqref="C24:E64 F30 G24:AA64">
    <cfRule type="cellIs" dxfId="3" priority="7" operator="notEqual">
      <formula>0</formula>
    </cfRule>
  </conditionalFormatting>
  <conditionalFormatting sqref="F24:F29 F31:F64">
    <cfRule type="cellIs" dxfId="2" priority="3" operator="notEqual">
      <formula>0</formula>
    </cfRule>
  </conditionalFormatting>
  <conditionalFormatting sqref="AC24:AC64">
    <cfRule type="cellIs" dxfId="1" priority="1" operator="notEqual">
      <formula>0</formula>
    </cfRule>
  </conditionalFormatting>
  <conditionalFormatting sqref="AB24:AB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5" zoomScaleSheetLayoutView="85" workbookViewId="0">
      <selection activeCell="K29" sqref="K29"/>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379" t="str">
        <f>'6.2. Паспорт фин осв ввод'!A4</f>
        <v>Год раскрытия информации: 2025 год</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79"/>
      <c r="AQ5" s="379"/>
      <c r="AR5" s="379"/>
      <c r="AS5" s="379"/>
      <c r="AT5" s="379"/>
      <c r="AU5" s="379"/>
      <c r="AV5" s="379"/>
    </row>
    <row r="6" spans="1:48" ht="18.75" x14ac:dyDescent="0.3">
      <c r="AV6" s="13"/>
    </row>
    <row r="7" spans="1:48" ht="18.75" x14ac:dyDescent="0.25">
      <c r="A7" s="451" t="s">
        <v>6</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c r="AN7" s="451"/>
      <c r="AO7" s="451"/>
      <c r="AP7" s="451"/>
      <c r="AQ7" s="451"/>
      <c r="AR7" s="451"/>
      <c r="AS7" s="451"/>
      <c r="AT7" s="451"/>
      <c r="AU7" s="451"/>
      <c r="AV7" s="451"/>
    </row>
    <row r="8" spans="1:48" ht="18.75" x14ac:dyDescent="0.25">
      <c r="A8" s="451"/>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451"/>
      <c r="AN8" s="451"/>
      <c r="AO8" s="451"/>
      <c r="AP8" s="451"/>
      <c r="AQ8" s="451"/>
      <c r="AR8" s="451"/>
      <c r="AS8" s="451"/>
      <c r="AT8" s="451"/>
      <c r="AU8" s="451"/>
      <c r="AV8" s="451"/>
    </row>
    <row r="9" spans="1:48" ht="15.75" x14ac:dyDescent="0.25">
      <c r="A9" s="391" t="str">
        <f>'6.2. Паспорт фин осв ввод'!A8</f>
        <v>Акционерное общество "Россети Янтарь" ДЗО  ПАО "Россети"</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95" t="s">
        <v>5</v>
      </c>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c r="AI10" s="395"/>
      <c r="AJ10" s="395"/>
      <c r="AK10" s="395"/>
      <c r="AL10" s="395"/>
      <c r="AM10" s="395"/>
      <c r="AN10" s="395"/>
      <c r="AO10" s="395"/>
      <c r="AP10" s="395"/>
      <c r="AQ10" s="395"/>
      <c r="AR10" s="395"/>
      <c r="AS10" s="395"/>
      <c r="AT10" s="395"/>
      <c r="AU10" s="395"/>
      <c r="AV10" s="395"/>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ht="15.75" x14ac:dyDescent="0.25">
      <c r="A12" s="391" t="str">
        <f>'6.2. Паспорт фин осв ввод'!A11</f>
        <v>N_19-1078</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95" t="s">
        <v>4</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5"/>
      <c r="AT13" s="395"/>
      <c r="AU13" s="395"/>
      <c r="AV13" s="395"/>
    </row>
    <row r="14" spans="1:48" ht="18.75"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c r="AD14" s="396"/>
      <c r="AE14" s="396"/>
      <c r="AF14" s="396"/>
      <c r="AG14" s="396"/>
      <c r="AH14" s="396"/>
      <c r="AI14" s="396"/>
      <c r="AJ14" s="396"/>
      <c r="AK14" s="396"/>
      <c r="AL14" s="396"/>
      <c r="AM14" s="396"/>
      <c r="AN14" s="396"/>
      <c r="AO14" s="396"/>
      <c r="AP14" s="396"/>
      <c r="AQ14" s="396"/>
      <c r="AR14" s="396"/>
      <c r="AS14" s="396"/>
      <c r="AT14" s="396"/>
      <c r="AU14" s="396"/>
      <c r="AV14" s="396"/>
    </row>
    <row r="15" spans="1:48" ht="15.75" x14ac:dyDescent="0.25">
      <c r="A15" s="397" t="str">
        <f>'6.2. Паспорт фин осв ввод'!A14</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row>
    <row r="16" spans="1:48" ht="15.75" x14ac:dyDescent="0.25">
      <c r="A16" s="395" t="s">
        <v>3</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c r="AL16" s="395"/>
      <c r="AM16" s="395"/>
      <c r="AN16" s="395"/>
      <c r="AO16" s="395"/>
      <c r="AP16" s="395"/>
      <c r="AQ16" s="395"/>
      <c r="AR16" s="395"/>
      <c r="AS16" s="395"/>
      <c r="AT16" s="395"/>
      <c r="AU16" s="395"/>
      <c r="AV16" s="395"/>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0" customFormat="1"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s="20" customFormat="1" x14ac:dyDescent="0.25">
      <c r="A21" s="495" t="s">
        <v>379</v>
      </c>
      <c r="B21" s="495"/>
      <c r="C21" s="495"/>
      <c r="D21" s="495"/>
      <c r="E21" s="495"/>
      <c r="F21" s="495"/>
      <c r="G21" s="495"/>
      <c r="H21" s="495"/>
      <c r="I21" s="495"/>
      <c r="J21" s="495"/>
      <c r="K21" s="495"/>
      <c r="L21" s="495"/>
      <c r="M21" s="495"/>
      <c r="N21" s="495"/>
      <c r="O21" s="495"/>
      <c r="P21" s="495"/>
      <c r="Q21" s="495"/>
      <c r="R21" s="495"/>
      <c r="S21" s="495"/>
      <c r="T21" s="495"/>
      <c r="U21" s="495"/>
      <c r="V21" s="495"/>
      <c r="W21" s="495"/>
      <c r="X21" s="495"/>
      <c r="Y21" s="495"/>
      <c r="Z21" s="495"/>
      <c r="AA21" s="495"/>
      <c r="AB21" s="495"/>
      <c r="AC21" s="495"/>
      <c r="AD21" s="495"/>
      <c r="AE21" s="495"/>
      <c r="AF21" s="495"/>
      <c r="AG21" s="495"/>
      <c r="AH21" s="495"/>
      <c r="AI21" s="495"/>
      <c r="AJ21" s="495"/>
      <c r="AK21" s="495"/>
      <c r="AL21" s="495"/>
      <c r="AM21" s="495"/>
      <c r="AN21" s="495"/>
      <c r="AO21" s="495"/>
      <c r="AP21" s="495"/>
      <c r="AQ21" s="495"/>
      <c r="AR21" s="495"/>
      <c r="AS21" s="495"/>
      <c r="AT21" s="495"/>
      <c r="AU21" s="495"/>
      <c r="AV21" s="495"/>
    </row>
    <row r="22" spans="1:48" s="20" customFormat="1" ht="58.5" customHeight="1" x14ac:dyDescent="0.25">
      <c r="A22" s="486" t="s">
        <v>49</v>
      </c>
      <c r="B22" s="497" t="s">
        <v>21</v>
      </c>
      <c r="C22" s="486" t="s">
        <v>48</v>
      </c>
      <c r="D22" s="486" t="s">
        <v>47</v>
      </c>
      <c r="E22" s="500" t="s">
        <v>389</v>
      </c>
      <c r="F22" s="501"/>
      <c r="G22" s="501"/>
      <c r="H22" s="501"/>
      <c r="I22" s="501"/>
      <c r="J22" s="501"/>
      <c r="K22" s="501"/>
      <c r="L22" s="502"/>
      <c r="M22" s="486" t="s">
        <v>46</v>
      </c>
      <c r="N22" s="486" t="s">
        <v>45</v>
      </c>
      <c r="O22" s="486" t="s">
        <v>44</v>
      </c>
      <c r="P22" s="481" t="s">
        <v>207</v>
      </c>
      <c r="Q22" s="481" t="s">
        <v>43</v>
      </c>
      <c r="R22" s="481" t="s">
        <v>42</v>
      </c>
      <c r="S22" s="481" t="s">
        <v>41</v>
      </c>
      <c r="T22" s="481"/>
      <c r="U22" s="503" t="s">
        <v>40</v>
      </c>
      <c r="V22" s="503" t="s">
        <v>39</v>
      </c>
      <c r="W22" s="481" t="s">
        <v>38</v>
      </c>
      <c r="X22" s="481" t="s">
        <v>37</v>
      </c>
      <c r="Y22" s="481" t="s">
        <v>36</v>
      </c>
      <c r="Z22" s="488" t="s">
        <v>35</v>
      </c>
      <c r="AA22" s="481" t="s">
        <v>34</v>
      </c>
      <c r="AB22" s="481" t="s">
        <v>33</v>
      </c>
      <c r="AC22" s="481" t="s">
        <v>32</v>
      </c>
      <c r="AD22" s="481" t="s">
        <v>31</v>
      </c>
      <c r="AE22" s="481" t="s">
        <v>30</v>
      </c>
      <c r="AF22" s="481" t="s">
        <v>29</v>
      </c>
      <c r="AG22" s="481"/>
      <c r="AH22" s="481"/>
      <c r="AI22" s="481"/>
      <c r="AJ22" s="481"/>
      <c r="AK22" s="481"/>
      <c r="AL22" s="481" t="s">
        <v>28</v>
      </c>
      <c r="AM22" s="481"/>
      <c r="AN22" s="481"/>
      <c r="AO22" s="481"/>
      <c r="AP22" s="481" t="s">
        <v>27</v>
      </c>
      <c r="AQ22" s="481"/>
      <c r="AR22" s="481" t="s">
        <v>26</v>
      </c>
      <c r="AS22" s="481" t="s">
        <v>25</v>
      </c>
      <c r="AT22" s="481" t="s">
        <v>24</v>
      </c>
      <c r="AU22" s="481" t="s">
        <v>23</v>
      </c>
      <c r="AV22" s="489" t="s">
        <v>22</v>
      </c>
    </row>
    <row r="23" spans="1:48" s="20" customFormat="1" ht="64.5" customHeight="1" x14ac:dyDescent="0.25">
      <c r="A23" s="496"/>
      <c r="B23" s="498"/>
      <c r="C23" s="496"/>
      <c r="D23" s="496"/>
      <c r="E23" s="491" t="s">
        <v>20</v>
      </c>
      <c r="F23" s="482" t="s">
        <v>124</v>
      </c>
      <c r="G23" s="482" t="s">
        <v>123</v>
      </c>
      <c r="H23" s="482" t="s">
        <v>122</v>
      </c>
      <c r="I23" s="484" t="s">
        <v>326</v>
      </c>
      <c r="J23" s="484" t="s">
        <v>327</v>
      </c>
      <c r="K23" s="484" t="s">
        <v>328</v>
      </c>
      <c r="L23" s="482" t="s">
        <v>73</v>
      </c>
      <c r="M23" s="496"/>
      <c r="N23" s="496"/>
      <c r="O23" s="496"/>
      <c r="P23" s="481"/>
      <c r="Q23" s="481"/>
      <c r="R23" s="481"/>
      <c r="S23" s="493" t="s">
        <v>1</v>
      </c>
      <c r="T23" s="493" t="s">
        <v>8</v>
      </c>
      <c r="U23" s="503"/>
      <c r="V23" s="503"/>
      <c r="W23" s="481"/>
      <c r="X23" s="481"/>
      <c r="Y23" s="481"/>
      <c r="Z23" s="481"/>
      <c r="AA23" s="481"/>
      <c r="AB23" s="481"/>
      <c r="AC23" s="481"/>
      <c r="AD23" s="481"/>
      <c r="AE23" s="481"/>
      <c r="AF23" s="481" t="s">
        <v>19</v>
      </c>
      <c r="AG23" s="481"/>
      <c r="AH23" s="481" t="s">
        <v>18</v>
      </c>
      <c r="AI23" s="481"/>
      <c r="AJ23" s="486" t="s">
        <v>17</v>
      </c>
      <c r="AK23" s="486" t="s">
        <v>16</v>
      </c>
      <c r="AL23" s="486" t="s">
        <v>15</v>
      </c>
      <c r="AM23" s="486" t="s">
        <v>14</v>
      </c>
      <c r="AN23" s="486" t="s">
        <v>13</v>
      </c>
      <c r="AO23" s="486" t="s">
        <v>12</v>
      </c>
      <c r="AP23" s="486" t="s">
        <v>11</v>
      </c>
      <c r="AQ23" s="504" t="s">
        <v>8</v>
      </c>
      <c r="AR23" s="481"/>
      <c r="AS23" s="481"/>
      <c r="AT23" s="481"/>
      <c r="AU23" s="481"/>
      <c r="AV23" s="490"/>
    </row>
    <row r="24" spans="1:48" s="20" customFormat="1" ht="96.75" customHeight="1" x14ac:dyDescent="0.25">
      <c r="A24" s="487"/>
      <c r="B24" s="499"/>
      <c r="C24" s="487"/>
      <c r="D24" s="487"/>
      <c r="E24" s="492"/>
      <c r="F24" s="483"/>
      <c r="G24" s="483"/>
      <c r="H24" s="483"/>
      <c r="I24" s="485"/>
      <c r="J24" s="485"/>
      <c r="K24" s="485"/>
      <c r="L24" s="483"/>
      <c r="M24" s="487"/>
      <c r="N24" s="487"/>
      <c r="O24" s="487"/>
      <c r="P24" s="481"/>
      <c r="Q24" s="481"/>
      <c r="R24" s="481"/>
      <c r="S24" s="494"/>
      <c r="T24" s="494"/>
      <c r="U24" s="503"/>
      <c r="V24" s="503"/>
      <c r="W24" s="481"/>
      <c r="X24" s="481"/>
      <c r="Y24" s="481"/>
      <c r="Z24" s="481"/>
      <c r="AA24" s="481"/>
      <c r="AB24" s="481"/>
      <c r="AC24" s="481"/>
      <c r="AD24" s="481"/>
      <c r="AE24" s="481"/>
      <c r="AF24" s="98" t="s">
        <v>10</v>
      </c>
      <c r="AG24" s="98" t="s">
        <v>9</v>
      </c>
      <c r="AH24" s="99" t="s">
        <v>1</v>
      </c>
      <c r="AI24" s="99" t="s">
        <v>8</v>
      </c>
      <c r="AJ24" s="487"/>
      <c r="AK24" s="487"/>
      <c r="AL24" s="487"/>
      <c r="AM24" s="487"/>
      <c r="AN24" s="487"/>
      <c r="AO24" s="487"/>
      <c r="AP24" s="487"/>
      <c r="AQ24" s="505"/>
      <c r="AR24" s="481"/>
      <c r="AS24" s="481"/>
      <c r="AT24" s="481"/>
      <c r="AU24" s="481"/>
      <c r="AV24" s="490"/>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AC25+1</f>
        <v>31</v>
      </c>
      <c r="AF25" s="19">
        <f t="shared" ref="AF25" si="23">AE25+1</f>
        <v>32</v>
      </c>
      <c r="AG25" s="19">
        <f t="shared" ref="AG25" si="24">AF25+1</f>
        <v>33</v>
      </c>
      <c r="AH25" s="19">
        <f t="shared" ref="AH25" si="25">AG25+1</f>
        <v>34</v>
      </c>
      <c r="AI25" s="19">
        <f t="shared" ref="AI25" si="26">AH25+1</f>
        <v>35</v>
      </c>
      <c r="AJ25" s="19">
        <f t="shared" ref="AJ25" si="27">AI25+1</f>
        <v>36</v>
      </c>
      <c r="AK25" s="19">
        <f t="shared" ref="AK25" si="28">AJ25+1</f>
        <v>37</v>
      </c>
      <c r="AL25" s="19">
        <f t="shared" ref="AL25" si="29">AK25+1</f>
        <v>38</v>
      </c>
      <c r="AM25" s="19">
        <f t="shared" ref="AM25" si="30">AL25+1</f>
        <v>39</v>
      </c>
      <c r="AN25" s="19">
        <f t="shared" ref="AN25" si="31">AM25+1</f>
        <v>40</v>
      </c>
      <c r="AO25" s="19">
        <f t="shared" ref="AO25" si="32">AN25+1</f>
        <v>41</v>
      </c>
      <c r="AP25" s="19">
        <f t="shared" ref="AP25" si="33">AO25+1</f>
        <v>42</v>
      </c>
      <c r="AQ25" s="19">
        <f t="shared" ref="AQ25" si="34">AP25+1</f>
        <v>43</v>
      </c>
      <c r="AR25" s="19">
        <f t="shared" ref="AR25" si="35">AQ25+1</f>
        <v>44</v>
      </c>
      <c r="AS25" s="19">
        <f t="shared" ref="AS25" si="36">AR25+1</f>
        <v>45</v>
      </c>
      <c r="AT25" s="19">
        <f t="shared" ref="AT25" si="37">AS25+1</f>
        <v>46</v>
      </c>
      <c r="AU25" s="19">
        <f t="shared" ref="AU25" si="38">AT25+1</f>
        <v>47</v>
      </c>
      <c r="AV25" s="19">
        <f t="shared" ref="AV25" si="39">AU25+1</f>
        <v>48</v>
      </c>
    </row>
    <row r="26" spans="1:48" s="144" customFormat="1" ht="15.75" x14ac:dyDescent="0.25">
      <c r="A26" s="258">
        <v>1</v>
      </c>
      <c r="B26" s="357" t="s">
        <v>537</v>
      </c>
      <c r="C26" s="259"/>
      <c r="D26" s="274">
        <f>'6.1. Паспорт сетевой график'!C53</f>
        <v>46296</v>
      </c>
      <c r="E26" s="259"/>
      <c r="F26" s="259"/>
      <c r="G26" s="259"/>
      <c r="H26" s="259"/>
      <c r="I26" s="259"/>
      <c r="J26" s="259">
        <f>'6.2. Паспорт фин осв ввод'!C40</f>
        <v>0.9</v>
      </c>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06"/>
  <sheetViews>
    <sheetView view="pageBreakPreview" zoomScale="80" zoomScaleNormal="90" zoomScaleSheetLayoutView="80" workbookViewId="0">
      <selection activeCell="B26" sqref="B26"/>
    </sheetView>
  </sheetViews>
  <sheetFormatPr defaultRowHeight="15.75" x14ac:dyDescent="0.25"/>
  <cols>
    <col min="1" max="2" width="66.140625" style="81" customWidth="1"/>
    <col min="3" max="3" width="9.140625" style="82" hidden="1" customWidth="1"/>
    <col min="4"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x14ac:dyDescent="0.25">
      <c r="B1" s="36" t="s">
        <v>65</v>
      </c>
    </row>
    <row r="2" spans="1:8" ht="18.75" x14ac:dyDescent="0.3">
      <c r="B2" s="13" t="s">
        <v>7</v>
      </c>
    </row>
    <row r="3" spans="1:8" ht="18.75" x14ac:dyDescent="0.3">
      <c r="B3" s="13" t="s">
        <v>396</v>
      </c>
    </row>
    <row r="4" spans="1:8" x14ac:dyDescent="0.25">
      <c r="B4" s="41"/>
    </row>
    <row r="5" spans="1:8" ht="18.75" x14ac:dyDescent="0.3">
      <c r="A5" s="509" t="str">
        <f>'7. Паспорт отчет о закупке'!A5</f>
        <v>Год раскрытия информации: 2025 год</v>
      </c>
      <c r="B5" s="509"/>
      <c r="C5" s="64"/>
      <c r="D5" s="64"/>
      <c r="E5" s="64"/>
      <c r="F5" s="64"/>
      <c r="G5" s="64"/>
      <c r="H5" s="64"/>
    </row>
    <row r="6" spans="1:8" ht="18.75" x14ac:dyDescent="0.3">
      <c r="A6" s="103"/>
      <c r="B6" s="103"/>
      <c r="C6" s="103"/>
      <c r="D6" s="103"/>
      <c r="E6" s="103"/>
      <c r="F6" s="103"/>
      <c r="G6" s="103"/>
      <c r="H6" s="103"/>
    </row>
    <row r="7" spans="1:8" ht="18.75" x14ac:dyDescent="0.25">
      <c r="A7" s="384" t="s">
        <v>6</v>
      </c>
      <c r="B7" s="384"/>
      <c r="C7" s="102"/>
      <c r="D7" s="102"/>
      <c r="E7" s="102"/>
      <c r="F7" s="102"/>
      <c r="G7" s="102"/>
      <c r="H7" s="102"/>
    </row>
    <row r="8" spans="1:8" ht="18.75" x14ac:dyDescent="0.25">
      <c r="A8" s="152"/>
      <c r="B8" s="152"/>
      <c r="C8" s="102"/>
      <c r="D8" s="102"/>
      <c r="E8" s="102"/>
      <c r="F8" s="102"/>
      <c r="G8" s="102"/>
      <c r="H8" s="102"/>
    </row>
    <row r="9" spans="1:8" x14ac:dyDescent="0.25">
      <c r="A9" s="391" t="str">
        <f>'7. Паспорт отчет о закупке'!A9</f>
        <v>Акционерное общество "Россети Янтарь" ДЗО  ПАО "Россети"</v>
      </c>
      <c r="B9" s="391"/>
      <c r="C9" s="100"/>
      <c r="D9" s="100"/>
      <c r="E9" s="100"/>
      <c r="F9" s="100"/>
      <c r="G9" s="100"/>
      <c r="H9" s="100"/>
    </row>
    <row r="10" spans="1:8" x14ac:dyDescent="0.25">
      <c r="A10" s="395" t="s">
        <v>5</v>
      </c>
      <c r="B10" s="395"/>
      <c r="C10" s="101"/>
      <c r="D10" s="101"/>
      <c r="E10" s="101"/>
      <c r="F10" s="101"/>
      <c r="G10" s="101"/>
      <c r="H10" s="101"/>
    </row>
    <row r="11" spans="1:8" ht="18.75" x14ac:dyDescent="0.25">
      <c r="A11" s="152"/>
      <c r="B11" s="152"/>
      <c r="C11" s="102"/>
      <c r="D11" s="102"/>
      <c r="E11" s="102"/>
      <c r="F11" s="102"/>
      <c r="G11" s="102"/>
      <c r="H11" s="102"/>
    </row>
    <row r="12" spans="1:8" x14ac:dyDescent="0.25">
      <c r="A12" s="391" t="str">
        <f>'7. Паспорт отчет о закупке'!A12</f>
        <v>N_19-1078</v>
      </c>
      <c r="B12" s="391"/>
      <c r="C12" s="100"/>
      <c r="D12" s="100"/>
      <c r="E12" s="100"/>
      <c r="F12" s="100"/>
      <c r="G12" s="100"/>
      <c r="H12" s="100"/>
    </row>
    <row r="13" spans="1:8" x14ac:dyDescent="0.25">
      <c r="A13" s="395" t="s">
        <v>4</v>
      </c>
      <c r="B13" s="395"/>
      <c r="C13" s="101"/>
      <c r="D13" s="101"/>
      <c r="E13" s="101"/>
      <c r="F13" s="101"/>
      <c r="G13" s="101"/>
      <c r="H13" s="101"/>
    </row>
    <row r="14" spans="1:8" ht="18.75" x14ac:dyDescent="0.25">
      <c r="A14" s="252"/>
      <c r="B14" s="252"/>
      <c r="C14" s="9"/>
      <c r="D14" s="9"/>
      <c r="E14" s="9"/>
      <c r="F14" s="9"/>
      <c r="G14" s="9"/>
      <c r="H14" s="9"/>
    </row>
    <row r="15" spans="1:8" x14ac:dyDescent="0.25">
      <c r="A15" s="397" t="str">
        <f>'7. Паспорт отчет о закупке'!A15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7"/>
      <c r="C15" s="100"/>
      <c r="D15" s="100"/>
      <c r="E15" s="100"/>
      <c r="F15" s="100"/>
      <c r="G15" s="100"/>
      <c r="H15" s="100"/>
    </row>
    <row r="16" spans="1:8" x14ac:dyDescent="0.25">
      <c r="A16" s="383" t="s">
        <v>3</v>
      </c>
      <c r="B16" s="383"/>
      <c r="C16" s="101"/>
      <c r="D16" s="101"/>
      <c r="E16" s="101"/>
      <c r="F16" s="101"/>
      <c r="G16" s="101"/>
      <c r="H16" s="101"/>
    </row>
    <row r="17" spans="1:2" x14ac:dyDescent="0.25">
      <c r="B17" s="83"/>
    </row>
    <row r="18" spans="1:2" x14ac:dyDescent="0.25">
      <c r="A18" s="510" t="s">
        <v>380</v>
      </c>
      <c r="B18" s="511"/>
    </row>
    <row r="19" spans="1:2" x14ac:dyDescent="0.25">
      <c r="B19" s="41"/>
    </row>
    <row r="20" spans="1:2" ht="16.5" thickBot="1" x14ac:dyDescent="0.3">
      <c r="B20" s="84"/>
    </row>
    <row r="21" spans="1:2" ht="60.75" thickBot="1" x14ac:dyDescent="0.3">
      <c r="A21" s="85" t="s">
        <v>280</v>
      </c>
      <c r="B21" s="286" t="str">
        <f>A15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row>
    <row r="22" spans="1:2" ht="16.5" thickBot="1" x14ac:dyDescent="0.3">
      <c r="A22" s="85" t="s">
        <v>281</v>
      </c>
      <c r="B22" s="287" t="str">
        <f>CONCATENATE('1. паспорт местоположение'!C26,", ",'1. паспорт местоположение'!C27)</f>
        <v>Калининградская область, Славский  городской округ</v>
      </c>
    </row>
    <row r="23" spans="1:2" ht="16.5" thickBot="1" x14ac:dyDescent="0.3">
      <c r="A23" s="85" t="s">
        <v>263</v>
      </c>
      <c r="B23" s="288" t="s">
        <v>504</v>
      </c>
    </row>
    <row r="24" spans="1:2" ht="21" customHeight="1" thickBot="1" x14ac:dyDescent="0.3">
      <c r="A24" s="85" t="s">
        <v>282</v>
      </c>
      <c r="B24" s="289" t="s">
        <v>526</v>
      </c>
    </row>
    <row r="25" spans="1:2" ht="16.5" thickBot="1" x14ac:dyDescent="0.3">
      <c r="A25" s="86" t="s">
        <v>283</v>
      </c>
      <c r="B25" s="314">
        <f>'3.3 паспорт описание'!C29</f>
        <v>2026</v>
      </c>
    </row>
    <row r="26" spans="1:2" ht="16.5" thickBot="1" x14ac:dyDescent="0.3">
      <c r="A26" s="87" t="s">
        <v>284</v>
      </c>
      <c r="B26" s="275" t="s">
        <v>531</v>
      </c>
    </row>
    <row r="27" spans="1:2" ht="29.25" thickBot="1" x14ac:dyDescent="0.3">
      <c r="A27" s="93" t="str">
        <f>CONCATENATE("Сметная стоимость проекта в ценах ",B25," года с НДС, млн. руб.")</f>
        <v>Сметная стоимость проекта в ценах 2026 года с НДС, млн. руб.</v>
      </c>
      <c r="B27" s="313">
        <f>'6.2. Паспорт фин осв ввод'!C24</f>
        <v>5.2858626700000002</v>
      </c>
    </row>
    <row r="28" spans="1:2" ht="16.5" thickBot="1" x14ac:dyDescent="0.3">
      <c r="A28" s="89" t="s">
        <v>285</v>
      </c>
      <c r="B28" s="89" t="s">
        <v>538</v>
      </c>
    </row>
    <row r="29" spans="1:2" ht="29.25" thickBot="1" x14ac:dyDescent="0.3">
      <c r="A29" s="94" t="s">
        <v>286</v>
      </c>
      <c r="B29" s="318">
        <f>B30</f>
        <v>0</v>
      </c>
    </row>
    <row r="30" spans="1:2" ht="29.25" thickBot="1" x14ac:dyDescent="0.3">
      <c r="A30" s="94" t="s">
        <v>287</v>
      </c>
      <c r="B30" s="291">
        <f>B32+B41+B58</f>
        <v>0</v>
      </c>
    </row>
    <row r="31" spans="1:2" ht="16.5" thickBot="1" x14ac:dyDescent="0.3">
      <c r="A31" s="89" t="s">
        <v>288</v>
      </c>
      <c r="B31" s="276"/>
    </row>
    <row r="32" spans="1:2" ht="29.25" thickBot="1" x14ac:dyDescent="0.3">
      <c r="A32" s="94" t="s">
        <v>289</v>
      </c>
      <c r="B32" s="291">
        <f>SUMIF(C33:C40,0,B33:B40)</f>
        <v>0</v>
      </c>
    </row>
    <row r="33" spans="1:3" ht="16.5" thickBot="1" x14ac:dyDescent="0.3">
      <c r="A33" s="277" t="s">
        <v>290</v>
      </c>
      <c r="B33" s="290">
        <v>0</v>
      </c>
      <c r="C33" s="278">
        <v>0</v>
      </c>
    </row>
    <row r="34" spans="1:3" ht="16.5" thickBot="1" x14ac:dyDescent="0.3">
      <c r="A34" s="89" t="s">
        <v>291</v>
      </c>
      <c r="B34" s="279">
        <f>B33/$B$27</f>
        <v>0</v>
      </c>
    </row>
    <row r="35" spans="1:3" ht="16.5" thickBot="1" x14ac:dyDescent="0.3">
      <c r="A35" s="89" t="s">
        <v>292</v>
      </c>
      <c r="B35" s="291">
        <v>0</v>
      </c>
      <c r="C35" s="82">
        <v>1</v>
      </c>
    </row>
    <row r="36" spans="1:3" ht="16.5" thickBot="1" x14ac:dyDescent="0.3">
      <c r="A36" s="89" t="s">
        <v>293</v>
      </c>
      <c r="B36" s="291">
        <v>0</v>
      </c>
      <c r="C36" s="82">
        <v>2</v>
      </c>
    </row>
    <row r="37" spans="1:3" ht="16.5" thickBot="1" x14ac:dyDescent="0.3">
      <c r="A37" s="277" t="s">
        <v>290</v>
      </c>
      <c r="B37" s="290">
        <v>0</v>
      </c>
      <c r="C37" s="278">
        <v>0</v>
      </c>
    </row>
    <row r="38" spans="1:3" ht="16.5" thickBot="1" x14ac:dyDescent="0.3">
      <c r="A38" s="89" t="s">
        <v>291</v>
      </c>
      <c r="B38" s="279">
        <f>B37/$B$27</f>
        <v>0</v>
      </c>
    </row>
    <row r="39" spans="1:3" ht="16.5" thickBot="1" x14ac:dyDescent="0.3">
      <c r="A39" s="89" t="s">
        <v>292</v>
      </c>
      <c r="B39" s="291">
        <v>0</v>
      </c>
      <c r="C39" s="82">
        <v>1</v>
      </c>
    </row>
    <row r="40" spans="1:3" ht="16.5" thickBot="1" x14ac:dyDescent="0.3">
      <c r="A40" s="89" t="s">
        <v>293</v>
      </c>
      <c r="B40" s="291">
        <v>0</v>
      </c>
      <c r="C40" s="82">
        <v>2</v>
      </c>
    </row>
    <row r="41" spans="1:3" ht="29.25" thickBot="1" x14ac:dyDescent="0.3">
      <c r="A41" s="94" t="s">
        <v>294</v>
      </c>
      <c r="B41" s="291">
        <f>SUMIF(C42:C57,0,B42:B57)</f>
        <v>0</v>
      </c>
    </row>
    <row r="42" spans="1:3" ht="16.5" thickBot="1" x14ac:dyDescent="0.3">
      <c r="A42" s="277" t="s">
        <v>290</v>
      </c>
      <c r="B42" s="290">
        <v>0</v>
      </c>
      <c r="C42" s="278">
        <v>0</v>
      </c>
    </row>
    <row r="43" spans="1:3" ht="16.5" thickBot="1" x14ac:dyDescent="0.3">
      <c r="A43" s="89" t="s">
        <v>291</v>
      </c>
      <c r="B43" s="279">
        <f>B42/$B$27</f>
        <v>0</v>
      </c>
    </row>
    <row r="44" spans="1:3" ht="16.5" thickBot="1" x14ac:dyDescent="0.3">
      <c r="A44" s="89" t="s">
        <v>292</v>
      </c>
      <c r="B44" s="291">
        <v>0</v>
      </c>
      <c r="C44" s="82">
        <v>1</v>
      </c>
    </row>
    <row r="45" spans="1:3" ht="16.5" thickBot="1" x14ac:dyDescent="0.3">
      <c r="A45" s="89" t="s">
        <v>293</v>
      </c>
      <c r="B45" s="291">
        <v>0</v>
      </c>
      <c r="C45" s="82">
        <v>2</v>
      </c>
    </row>
    <row r="46" spans="1:3" ht="16.5" thickBot="1" x14ac:dyDescent="0.3">
      <c r="A46" s="277" t="s">
        <v>290</v>
      </c>
      <c r="B46" s="290">
        <v>0</v>
      </c>
      <c r="C46" s="278">
        <v>0</v>
      </c>
    </row>
    <row r="47" spans="1:3" ht="16.5" thickBot="1" x14ac:dyDescent="0.3">
      <c r="A47" s="89" t="s">
        <v>291</v>
      </c>
      <c r="B47" s="279">
        <f>B46/$B$27</f>
        <v>0</v>
      </c>
    </row>
    <row r="48" spans="1:3" ht="16.5" thickBot="1" x14ac:dyDescent="0.3">
      <c r="A48" s="89" t="s">
        <v>292</v>
      </c>
      <c r="B48" s="291">
        <v>0</v>
      </c>
      <c r="C48" s="82">
        <v>1</v>
      </c>
    </row>
    <row r="49" spans="1:3" ht="16.5" thickBot="1" x14ac:dyDescent="0.3">
      <c r="A49" s="89" t="s">
        <v>293</v>
      </c>
      <c r="B49" s="291">
        <v>0</v>
      </c>
      <c r="C49" s="82">
        <v>2</v>
      </c>
    </row>
    <row r="50" spans="1:3" ht="16.5" thickBot="1" x14ac:dyDescent="0.3">
      <c r="A50" s="277" t="s">
        <v>290</v>
      </c>
      <c r="B50" s="290">
        <v>0</v>
      </c>
      <c r="C50" s="278">
        <v>0</v>
      </c>
    </row>
    <row r="51" spans="1:3" ht="16.5" thickBot="1" x14ac:dyDescent="0.3">
      <c r="A51" s="89" t="s">
        <v>291</v>
      </c>
      <c r="B51" s="279">
        <f>B50/$B$27</f>
        <v>0</v>
      </c>
    </row>
    <row r="52" spans="1:3" ht="16.5" thickBot="1" x14ac:dyDescent="0.3">
      <c r="A52" s="89" t="s">
        <v>292</v>
      </c>
      <c r="B52" s="291">
        <v>0</v>
      </c>
      <c r="C52" s="82">
        <v>1</v>
      </c>
    </row>
    <row r="53" spans="1:3" ht="16.5" thickBot="1" x14ac:dyDescent="0.3">
      <c r="A53" s="89" t="s">
        <v>293</v>
      </c>
      <c r="B53" s="291">
        <v>0</v>
      </c>
      <c r="C53" s="82">
        <v>2</v>
      </c>
    </row>
    <row r="54" spans="1:3" ht="16.5" thickBot="1" x14ac:dyDescent="0.3">
      <c r="A54" s="277" t="s">
        <v>290</v>
      </c>
      <c r="B54" s="290">
        <v>0</v>
      </c>
      <c r="C54" s="278">
        <v>0</v>
      </c>
    </row>
    <row r="55" spans="1:3" ht="16.5" thickBot="1" x14ac:dyDescent="0.3">
      <c r="A55" s="89" t="s">
        <v>291</v>
      </c>
      <c r="B55" s="279">
        <f>B54/$B$27</f>
        <v>0</v>
      </c>
    </row>
    <row r="56" spans="1:3" ht="16.5" thickBot="1" x14ac:dyDescent="0.3">
      <c r="A56" s="89" t="s">
        <v>292</v>
      </c>
      <c r="B56" s="291">
        <v>0</v>
      </c>
      <c r="C56" s="82">
        <v>1</v>
      </c>
    </row>
    <row r="57" spans="1:3" ht="16.5" thickBot="1" x14ac:dyDescent="0.3">
      <c r="A57" s="89" t="s">
        <v>293</v>
      </c>
      <c r="B57" s="291">
        <v>0</v>
      </c>
      <c r="C57" s="82">
        <v>2</v>
      </c>
    </row>
    <row r="58" spans="1:3" ht="29.25" thickBot="1" x14ac:dyDescent="0.3">
      <c r="A58" s="94" t="s">
        <v>295</v>
      </c>
      <c r="B58" s="291">
        <f>SUMIF(C59:C74,0,B59:B74)</f>
        <v>0</v>
      </c>
    </row>
    <row r="59" spans="1:3" ht="16.5" thickBot="1" x14ac:dyDescent="0.3">
      <c r="A59" s="277" t="s">
        <v>290</v>
      </c>
      <c r="B59" s="290">
        <v>0</v>
      </c>
      <c r="C59" s="278">
        <v>0</v>
      </c>
    </row>
    <row r="60" spans="1:3" ht="16.5" thickBot="1" x14ac:dyDescent="0.3">
      <c r="A60" s="89" t="s">
        <v>291</v>
      </c>
      <c r="B60" s="279">
        <f>B59/$B$27</f>
        <v>0</v>
      </c>
    </row>
    <row r="61" spans="1:3" ht="16.5" thickBot="1" x14ac:dyDescent="0.3">
      <c r="A61" s="89" t="s">
        <v>292</v>
      </c>
      <c r="B61" s="291">
        <v>0</v>
      </c>
      <c r="C61" s="82">
        <v>1</v>
      </c>
    </row>
    <row r="62" spans="1:3" ht="16.5" thickBot="1" x14ac:dyDescent="0.3">
      <c r="A62" s="89" t="s">
        <v>293</v>
      </c>
      <c r="B62" s="291">
        <v>0</v>
      </c>
      <c r="C62" s="82">
        <v>2</v>
      </c>
    </row>
    <row r="63" spans="1:3" ht="16.5" thickBot="1" x14ac:dyDescent="0.3">
      <c r="A63" s="277" t="s">
        <v>290</v>
      </c>
      <c r="B63" s="290">
        <v>0</v>
      </c>
      <c r="C63" s="278">
        <v>0</v>
      </c>
    </row>
    <row r="64" spans="1:3" ht="16.5" thickBot="1" x14ac:dyDescent="0.3">
      <c r="A64" s="89" t="s">
        <v>291</v>
      </c>
      <c r="B64" s="279">
        <f>B63/$B$27</f>
        <v>0</v>
      </c>
    </row>
    <row r="65" spans="1:3" ht="16.5" thickBot="1" x14ac:dyDescent="0.3">
      <c r="A65" s="89" t="s">
        <v>292</v>
      </c>
      <c r="B65" s="291">
        <v>0</v>
      </c>
      <c r="C65" s="82">
        <v>1</v>
      </c>
    </row>
    <row r="66" spans="1:3" ht="16.5" thickBot="1" x14ac:dyDescent="0.3">
      <c r="A66" s="89" t="s">
        <v>293</v>
      </c>
      <c r="B66" s="291">
        <v>0</v>
      </c>
      <c r="C66" s="82">
        <v>2</v>
      </c>
    </row>
    <row r="67" spans="1:3" ht="16.5" thickBot="1" x14ac:dyDescent="0.3">
      <c r="A67" s="277" t="s">
        <v>290</v>
      </c>
      <c r="B67" s="290">
        <v>0</v>
      </c>
      <c r="C67" s="278">
        <v>0</v>
      </c>
    </row>
    <row r="68" spans="1:3" ht="16.5" thickBot="1" x14ac:dyDescent="0.3">
      <c r="A68" s="89" t="s">
        <v>291</v>
      </c>
      <c r="B68" s="279">
        <f>B67/$B$27</f>
        <v>0</v>
      </c>
    </row>
    <row r="69" spans="1:3" ht="16.5" thickBot="1" x14ac:dyDescent="0.3">
      <c r="A69" s="89" t="s">
        <v>292</v>
      </c>
      <c r="B69" s="291">
        <v>0</v>
      </c>
      <c r="C69" s="82">
        <v>1</v>
      </c>
    </row>
    <row r="70" spans="1:3" ht="16.5" thickBot="1" x14ac:dyDescent="0.3">
      <c r="A70" s="89" t="s">
        <v>293</v>
      </c>
      <c r="B70" s="291">
        <v>0</v>
      </c>
      <c r="C70" s="82">
        <v>2</v>
      </c>
    </row>
    <row r="71" spans="1:3" ht="16.5" thickBot="1" x14ac:dyDescent="0.3">
      <c r="A71" s="277" t="s">
        <v>290</v>
      </c>
      <c r="B71" s="290">
        <v>0</v>
      </c>
      <c r="C71" s="278">
        <v>0</v>
      </c>
    </row>
    <row r="72" spans="1:3" ht="16.5" thickBot="1" x14ac:dyDescent="0.3">
      <c r="A72" s="89" t="s">
        <v>291</v>
      </c>
      <c r="B72" s="279">
        <f>B71/$B$27</f>
        <v>0</v>
      </c>
    </row>
    <row r="73" spans="1:3" ht="16.5" thickBot="1" x14ac:dyDescent="0.3">
      <c r="A73" s="89" t="s">
        <v>292</v>
      </c>
      <c r="B73" s="291">
        <v>0</v>
      </c>
      <c r="C73" s="82">
        <v>1</v>
      </c>
    </row>
    <row r="74" spans="1:3" ht="16.5" thickBot="1" x14ac:dyDescent="0.3">
      <c r="A74" s="89" t="s">
        <v>293</v>
      </c>
      <c r="B74" s="291">
        <v>0</v>
      </c>
      <c r="C74" s="82">
        <v>2</v>
      </c>
    </row>
    <row r="75" spans="1:3" ht="29.25" thickBot="1" x14ac:dyDescent="0.3">
      <c r="A75" s="88" t="s">
        <v>296</v>
      </c>
      <c r="B75" s="279">
        <f>B30/B27</f>
        <v>0</v>
      </c>
    </row>
    <row r="76" spans="1:3" ht="16.5" thickBot="1" x14ac:dyDescent="0.3">
      <c r="A76" s="90" t="s">
        <v>288</v>
      </c>
      <c r="B76" s="279"/>
    </row>
    <row r="77" spans="1:3" ht="16.5" thickBot="1" x14ac:dyDescent="0.3">
      <c r="A77" s="90" t="s">
        <v>297</v>
      </c>
      <c r="B77" s="279"/>
    </row>
    <row r="78" spans="1:3" ht="16.5" thickBot="1" x14ac:dyDescent="0.3">
      <c r="A78" s="90" t="s">
        <v>298</v>
      </c>
      <c r="B78" s="279"/>
    </row>
    <row r="79" spans="1:3" ht="16.5" thickBot="1" x14ac:dyDescent="0.3">
      <c r="A79" s="90" t="s">
        <v>299</v>
      </c>
      <c r="B79" s="279"/>
    </row>
    <row r="80" spans="1:3" ht="16.5" thickBot="1" x14ac:dyDescent="0.3">
      <c r="A80" s="86" t="s">
        <v>300</v>
      </c>
      <c r="B80" s="280">
        <f>B81/$B$27</f>
        <v>0</v>
      </c>
    </row>
    <row r="81" spans="1:3" ht="16.5" thickBot="1" x14ac:dyDescent="0.3">
      <c r="A81" s="86" t="s">
        <v>301</v>
      </c>
      <c r="B81" s="285">
        <f xml:space="preserve"> SUMIF(C33:C74, 1,B33:B74)</f>
        <v>0</v>
      </c>
      <c r="C81" s="82">
        <f>'6.2. Паспорт фин осв ввод'!D24-'6.2. Паспорт фин осв ввод'!F24</f>
        <v>-5.2858626700000002</v>
      </c>
    </row>
    <row r="82" spans="1:3" ht="16.5" thickBot="1" x14ac:dyDescent="0.3">
      <c r="A82" s="86" t="s">
        <v>302</v>
      </c>
      <c r="B82" s="280">
        <f>B83/$B$27</f>
        <v>0</v>
      </c>
    </row>
    <row r="83" spans="1:3" ht="16.5" thickBot="1" x14ac:dyDescent="0.3">
      <c r="A83" s="87" t="s">
        <v>303</v>
      </c>
      <c r="B83" s="285">
        <f xml:space="preserve"> SUMIF(C35:C76, 2,B35:B76)</f>
        <v>0</v>
      </c>
      <c r="C83" s="82">
        <f>'6.2. Паспорт фин осв ввод'!D30-'6.2. Паспорт фин осв ввод'!F30</f>
        <v>-4.4048855600000003</v>
      </c>
    </row>
    <row r="84" spans="1:3" ht="15.75" customHeight="1" x14ac:dyDescent="0.25">
      <c r="A84" s="88" t="s">
        <v>304</v>
      </c>
      <c r="B84" s="90" t="s">
        <v>505</v>
      </c>
    </row>
    <row r="85" spans="1:3" x14ac:dyDescent="0.25">
      <c r="A85" s="91" t="s">
        <v>305</v>
      </c>
      <c r="B85" s="91" t="s">
        <v>537</v>
      </c>
    </row>
    <row r="86" spans="1:3" x14ac:dyDescent="0.25">
      <c r="A86" s="91" t="s">
        <v>306</v>
      </c>
      <c r="B86" s="91"/>
    </row>
    <row r="87" spans="1:3" x14ac:dyDescent="0.25">
      <c r="A87" s="91" t="s">
        <v>307</v>
      </c>
      <c r="B87" s="91"/>
    </row>
    <row r="88" spans="1:3" x14ac:dyDescent="0.25">
      <c r="A88" s="91" t="s">
        <v>308</v>
      </c>
      <c r="B88" s="91"/>
    </row>
    <row r="89" spans="1:3" ht="16.5" thickBot="1" x14ac:dyDescent="0.3">
      <c r="A89" s="92" t="s">
        <v>309</v>
      </c>
      <c r="B89" s="92"/>
    </row>
    <row r="90" spans="1:3" ht="30.75" thickBot="1" x14ac:dyDescent="0.3">
      <c r="A90" s="90" t="s">
        <v>310</v>
      </c>
      <c r="B90" s="281"/>
    </row>
    <row r="91" spans="1:3" ht="29.25" thickBot="1" x14ac:dyDescent="0.3">
      <c r="A91" s="86" t="s">
        <v>311</v>
      </c>
      <c r="B91" s="316">
        <v>7</v>
      </c>
    </row>
    <row r="92" spans="1:3" ht="16.5" thickBot="1" x14ac:dyDescent="0.3">
      <c r="A92" s="90" t="s">
        <v>288</v>
      </c>
      <c r="B92" s="319"/>
    </row>
    <row r="93" spans="1:3" ht="16.5" thickBot="1" x14ac:dyDescent="0.3">
      <c r="A93" s="90" t="s">
        <v>312</v>
      </c>
      <c r="B93" s="316">
        <v>4</v>
      </c>
    </row>
    <row r="94" spans="1:3" ht="16.5" thickBot="1" x14ac:dyDescent="0.3">
      <c r="A94" s="90" t="s">
        <v>313</v>
      </c>
      <c r="B94" s="319">
        <v>3</v>
      </c>
    </row>
    <row r="95" spans="1:3" ht="16.5" thickBot="1" x14ac:dyDescent="0.3">
      <c r="A95" s="95" t="s">
        <v>314</v>
      </c>
      <c r="B95" s="317" t="s">
        <v>411</v>
      </c>
    </row>
    <row r="96" spans="1:3" ht="16.5" thickBot="1" x14ac:dyDescent="0.3">
      <c r="A96" s="86" t="s">
        <v>315</v>
      </c>
      <c r="B96" s="283"/>
    </row>
    <row r="97" spans="1:2" ht="16.5" thickBot="1" x14ac:dyDescent="0.3">
      <c r="A97" s="91" t="s">
        <v>316</v>
      </c>
      <c r="B97" s="320" t="str">
        <f>'6.1. Паспорт сетевой график'!H43</f>
        <v>не требуется</v>
      </c>
    </row>
    <row r="98" spans="1:2" ht="16.5" thickBot="1" x14ac:dyDescent="0.3">
      <c r="A98" s="91" t="s">
        <v>317</v>
      </c>
      <c r="B98" s="284" t="s">
        <v>411</v>
      </c>
    </row>
    <row r="99" spans="1:2" ht="16.5" thickBot="1" x14ac:dyDescent="0.3">
      <c r="A99" s="91" t="s">
        <v>318</v>
      </c>
      <c r="B99" s="284" t="s">
        <v>411</v>
      </c>
    </row>
    <row r="100" spans="1:2" ht="29.25" thickBot="1" x14ac:dyDescent="0.3">
      <c r="A100" s="96" t="s">
        <v>319</v>
      </c>
      <c r="B100" s="282" t="s">
        <v>515</v>
      </c>
    </row>
    <row r="101" spans="1:2" ht="28.5" customHeight="1" x14ac:dyDescent="0.25">
      <c r="A101" s="88" t="s">
        <v>320</v>
      </c>
      <c r="B101" s="506" t="s">
        <v>411</v>
      </c>
    </row>
    <row r="102" spans="1:2" x14ac:dyDescent="0.25">
      <c r="A102" s="91" t="s">
        <v>321</v>
      </c>
      <c r="B102" s="507"/>
    </row>
    <row r="103" spans="1:2" x14ac:dyDescent="0.25">
      <c r="A103" s="91" t="s">
        <v>322</v>
      </c>
      <c r="B103" s="507"/>
    </row>
    <row r="104" spans="1:2" x14ac:dyDescent="0.25">
      <c r="A104" s="91" t="s">
        <v>323</v>
      </c>
      <c r="B104" s="507"/>
    </row>
    <row r="105" spans="1:2" x14ac:dyDescent="0.25">
      <c r="A105" s="91" t="s">
        <v>324</v>
      </c>
      <c r="B105" s="507"/>
    </row>
    <row r="106" spans="1:2" ht="16.5" thickBot="1" x14ac:dyDescent="0.3">
      <c r="A106" s="97" t="s">
        <v>325</v>
      </c>
      <c r="B106" s="508"/>
    </row>
  </sheetData>
  <mergeCells count="10">
    <mergeCell ref="B101:B106"/>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79" t="str">
        <f>CONCATENATE('1. паспорт местоположение'!A5:B5,'1. паспорт местоположение'!C5)</f>
        <v>Год раскрытия информации: 2025 год</v>
      </c>
      <c r="B4" s="379"/>
      <c r="C4" s="379"/>
      <c r="D4" s="379"/>
      <c r="E4" s="379"/>
      <c r="F4" s="379"/>
      <c r="G4" s="379"/>
      <c r="H4" s="379"/>
      <c r="I4" s="379"/>
      <c r="J4" s="379"/>
      <c r="K4" s="379"/>
      <c r="L4" s="379"/>
      <c r="M4" s="379"/>
      <c r="N4" s="379"/>
      <c r="O4" s="379"/>
      <c r="P4" s="379"/>
      <c r="Q4" s="379"/>
      <c r="R4" s="379"/>
      <c r="S4" s="379"/>
    </row>
    <row r="5" spans="1:28" s="10" customFormat="1" ht="15.75" x14ac:dyDescent="0.2">
      <c r="A5" s="149"/>
      <c r="B5" s="16"/>
      <c r="C5" s="16"/>
      <c r="D5" s="16"/>
      <c r="E5" s="16"/>
      <c r="F5" s="16"/>
      <c r="G5" s="16"/>
      <c r="H5" s="16"/>
      <c r="I5" s="16"/>
      <c r="J5" s="16"/>
      <c r="K5" s="16"/>
      <c r="L5" s="16"/>
      <c r="M5" s="16"/>
      <c r="N5" s="16"/>
      <c r="O5" s="16"/>
      <c r="P5" s="16"/>
      <c r="Q5" s="16"/>
      <c r="R5" s="16"/>
      <c r="S5" s="16"/>
    </row>
    <row r="6" spans="1:28" s="10" customFormat="1" ht="18.75" x14ac:dyDescent="0.2">
      <c r="A6" s="384" t="s">
        <v>6</v>
      </c>
      <c r="B6" s="384"/>
      <c r="C6" s="384"/>
      <c r="D6" s="384"/>
      <c r="E6" s="384"/>
      <c r="F6" s="384"/>
      <c r="G6" s="384"/>
      <c r="H6" s="384"/>
      <c r="I6" s="384"/>
      <c r="J6" s="384"/>
      <c r="K6" s="384"/>
      <c r="L6" s="384"/>
      <c r="M6" s="384"/>
      <c r="N6" s="384"/>
      <c r="O6" s="384"/>
      <c r="P6" s="384"/>
      <c r="Q6" s="384"/>
      <c r="R6" s="384"/>
      <c r="S6" s="384"/>
      <c r="T6" s="11"/>
      <c r="U6" s="11"/>
      <c r="V6" s="11"/>
      <c r="W6" s="11"/>
      <c r="X6" s="11"/>
      <c r="Y6" s="11"/>
      <c r="Z6" s="11"/>
      <c r="AA6" s="11"/>
      <c r="AB6" s="11"/>
    </row>
    <row r="7" spans="1:28" s="10" customFormat="1" ht="18.75" x14ac:dyDescent="0.2">
      <c r="A7" s="384"/>
      <c r="B7" s="384"/>
      <c r="C7" s="384"/>
      <c r="D7" s="384"/>
      <c r="E7" s="384"/>
      <c r="F7" s="384"/>
      <c r="G7" s="384"/>
      <c r="H7" s="384"/>
      <c r="I7" s="384"/>
      <c r="J7" s="384"/>
      <c r="K7" s="384"/>
      <c r="L7" s="384"/>
      <c r="M7" s="384"/>
      <c r="N7" s="384"/>
      <c r="O7" s="384"/>
      <c r="P7" s="384"/>
      <c r="Q7" s="384"/>
      <c r="R7" s="384"/>
      <c r="S7" s="384"/>
      <c r="T7" s="11"/>
      <c r="U7" s="11"/>
      <c r="V7" s="11"/>
      <c r="W7" s="11"/>
      <c r="X7" s="11"/>
      <c r="Y7" s="11"/>
      <c r="Z7" s="11"/>
      <c r="AA7" s="11"/>
      <c r="AB7" s="11"/>
    </row>
    <row r="8" spans="1:28" s="10" customFormat="1" ht="18.75" x14ac:dyDescent="0.2">
      <c r="A8" s="391" t="str">
        <f>'1. паспорт местоположение'!A9:C9</f>
        <v>Акционерное общество "Россети Янтарь" ДЗО  ПАО "Россети"</v>
      </c>
      <c r="B8" s="391"/>
      <c r="C8" s="391"/>
      <c r="D8" s="391"/>
      <c r="E8" s="391"/>
      <c r="F8" s="391"/>
      <c r="G8" s="391"/>
      <c r="H8" s="391"/>
      <c r="I8" s="391"/>
      <c r="J8" s="391"/>
      <c r="K8" s="391"/>
      <c r="L8" s="391"/>
      <c r="M8" s="391"/>
      <c r="N8" s="391"/>
      <c r="O8" s="391"/>
      <c r="P8" s="391"/>
      <c r="Q8" s="391"/>
      <c r="R8" s="391"/>
      <c r="S8" s="391"/>
      <c r="T8" s="11"/>
      <c r="U8" s="11"/>
      <c r="V8" s="11"/>
      <c r="W8" s="11"/>
      <c r="X8" s="11"/>
      <c r="Y8" s="11"/>
      <c r="Z8" s="11"/>
      <c r="AA8" s="11"/>
      <c r="AB8" s="11"/>
    </row>
    <row r="9" spans="1:28" s="10" customFormat="1" ht="18.75" x14ac:dyDescent="0.2">
      <c r="A9" s="395" t="s">
        <v>5</v>
      </c>
      <c r="B9" s="395"/>
      <c r="C9" s="395"/>
      <c r="D9" s="395"/>
      <c r="E9" s="395"/>
      <c r="F9" s="395"/>
      <c r="G9" s="395"/>
      <c r="H9" s="395"/>
      <c r="I9" s="395"/>
      <c r="J9" s="395"/>
      <c r="K9" s="395"/>
      <c r="L9" s="395"/>
      <c r="M9" s="395"/>
      <c r="N9" s="395"/>
      <c r="O9" s="395"/>
      <c r="P9" s="395"/>
      <c r="Q9" s="395"/>
      <c r="R9" s="395"/>
      <c r="S9" s="395"/>
      <c r="T9" s="11"/>
      <c r="U9" s="11"/>
      <c r="V9" s="11"/>
      <c r="W9" s="11"/>
      <c r="X9" s="11"/>
      <c r="Y9" s="11"/>
      <c r="Z9" s="11"/>
      <c r="AA9" s="11"/>
      <c r="AB9" s="11"/>
    </row>
    <row r="10" spans="1:28" s="10" customFormat="1" ht="18.75" x14ac:dyDescent="0.2">
      <c r="A10" s="384"/>
      <c r="B10" s="384"/>
      <c r="C10" s="384"/>
      <c r="D10" s="384"/>
      <c r="E10" s="384"/>
      <c r="F10" s="384"/>
      <c r="G10" s="384"/>
      <c r="H10" s="384"/>
      <c r="I10" s="384"/>
      <c r="J10" s="384"/>
      <c r="K10" s="384"/>
      <c r="L10" s="384"/>
      <c r="M10" s="384"/>
      <c r="N10" s="384"/>
      <c r="O10" s="384"/>
      <c r="P10" s="384"/>
      <c r="Q10" s="384"/>
      <c r="R10" s="384"/>
      <c r="S10" s="384"/>
      <c r="T10" s="11"/>
      <c r="U10" s="11"/>
      <c r="V10" s="11"/>
      <c r="W10" s="11"/>
      <c r="X10" s="11"/>
      <c r="Y10" s="11"/>
      <c r="Z10" s="11"/>
      <c r="AA10" s="11"/>
      <c r="AB10" s="11"/>
    </row>
    <row r="11" spans="1:28" s="10" customFormat="1" ht="18.75" x14ac:dyDescent="0.2">
      <c r="A11" s="391" t="str">
        <f>'1. паспорт местоположение'!A12:C12</f>
        <v>N_19-1078</v>
      </c>
      <c r="B11" s="391"/>
      <c r="C11" s="391"/>
      <c r="D11" s="391"/>
      <c r="E11" s="391"/>
      <c r="F11" s="391"/>
      <c r="G11" s="391"/>
      <c r="H11" s="391"/>
      <c r="I11" s="391"/>
      <c r="J11" s="391"/>
      <c r="K11" s="391"/>
      <c r="L11" s="391"/>
      <c r="M11" s="391"/>
      <c r="N11" s="391"/>
      <c r="O11" s="391"/>
      <c r="P11" s="391"/>
      <c r="Q11" s="391"/>
      <c r="R11" s="391"/>
      <c r="S11" s="391"/>
      <c r="T11" s="11"/>
      <c r="U11" s="11"/>
      <c r="V11" s="11"/>
      <c r="W11" s="11"/>
      <c r="X11" s="11"/>
      <c r="Y11" s="11"/>
      <c r="Z11" s="11"/>
      <c r="AA11" s="11"/>
      <c r="AB11" s="11"/>
    </row>
    <row r="12" spans="1:28" s="10" customFormat="1" ht="18.75" x14ac:dyDescent="0.2">
      <c r="A12" s="395" t="s">
        <v>4</v>
      </c>
      <c r="B12" s="395"/>
      <c r="C12" s="395"/>
      <c r="D12" s="395"/>
      <c r="E12" s="395"/>
      <c r="F12" s="395"/>
      <c r="G12" s="395"/>
      <c r="H12" s="395"/>
      <c r="I12" s="395"/>
      <c r="J12" s="395"/>
      <c r="K12" s="395"/>
      <c r="L12" s="395"/>
      <c r="M12" s="395"/>
      <c r="N12" s="395"/>
      <c r="O12" s="395"/>
      <c r="P12" s="395"/>
      <c r="Q12" s="395"/>
      <c r="R12" s="395"/>
      <c r="S12" s="395"/>
      <c r="T12" s="11"/>
      <c r="U12" s="11"/>
      <c r="V12" s="11"/>
      <c r="W12" s="11"/>
      <c r="X12" s="11"/>
      <c r="Y12" s="11"/>
      <c r="Z12" s="11"/>
      <c r="AA12" s="11"/>
      <c r="AB12" s="11"/>
    </row>
    <row r="13" spans="1:28" s="7" customFormat="1" ht="15.75" customHeight="1" x14ac:dyDescent="0.2">
      <c r="A13" s="396"/>
      <c r="B13" s="396"/>
      <c r="C13" s="396"/>
      <c r="D13" s="396"/>
      <c r="E13" s="396"/>
      <c r="F13" s="396"/>
      <c r="G13" s="396"/>
      <c r="H13" s="396"/>
      <c r="I13" s="396"/>
      <c r="J13" s="396"/>
      <c r="K13" s="396"/>
      <c r="L13" s="396"/>
      <c r="M13" s="396"/>
      <c r="N13" s="396"/>
      <c r="O13" s="396"/>
      <c r="P13" s="396"/>
      <c r="Q13" s="396"/>
      <c r="R13" s="396"/>
      <c r="S13" s="396"/>
      <c r="T13" s="8"/>
      <c r="U13" s="8"/>
      <c r="V13" s="8"/>
      <c r="W13" s="8"/>
      <c r="X13" s="8"/>
      <c r="Y13" s="8"/>
      <c r="Z13" s="8"/>
      <c r="AA13" s="8"/>
      <c r="AB13" s="8"/>
    </row>
    <row r="14" spans="1:28" s="2" customFormat="1" ht="15.75" x14ac:dyDescent="0.2">
      <c r="A14" s="397" t="str">
        <f>'1. паспорт местоположение'!A15:C15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4" s="397"/>
      <c r="C14" s="397"/>
      <c r="D14" s="397"/>
      <c r="E14" s="397"/>
      <c r="F14" s="397"/>
      <c r="G14" s="397"/>
      <c r="H14" s="397"/>
      <c r="I14" s="397"/>
      <c r="J14" s="397"/>
      <c r="K14" s="397"/>
      <c r="L14" s="397"/>
      <c r="M14" s="397"/>
      <c r="N14" s="397"/>
      <c r="O14" s="397"/>
      <c r="P14" s="397"/>
      <c r="Q14" s="397"/>
      <c r="R14" s="397"/>
      <c r="S14" s="397"/>
      <c r="T14" s="6"/>
      <c r="U14" s="6"/>
      <c r="V14" s="6"/>
      <c r="W14" s="6"/>
      <c r="X14" s="6"/>
      <c r="Y14" s="6"/>
      <c r="Z14" s="6"/>
      <c r="AA14" s="6"/>
      <c r="AB14" s="6"/>
    </row>
    <row r="15" spans="1:28" s="2" customFormat="1" ht="15" customHeight="1" x14ac:dyDescent="0.2">
      <c r="A15" s="395" t="s">
        <v>3</v>
      </c>
      <c r="B15" s="395"/>
      <c r="C15" s="395"/>
      <c r="D15" s="395"/>
      <c r="E15" s="395"/>
      <c r="F15" s="395"/>
      <c r="G15" s="395"/>
      <c r="H15" s="395"/>
      <c r="I15" s="395"/>
      <c r="J15" s="395"/>
      <c r="K15" s="395"/>
      <c r="L15" s="395"/>
      <c r="M15" s="395"/>
      <c r="N15" s="395"/>
      <c r="O15" s="395"/>
      <c r="P15" s="395"/>
      <c r="Q15" s="395"/>
      <c r="R15" s="395"/>
      <c r="S15" s="395"/>
      <c r="T15" s="4"/>
      <c r="U15" s="4"/>
      <c r="V15" s="4"/>
      <c r="W15" s="4"/>
      <c r="X15" s="4"/>
      <c r="Y15" s="4"/>
      <c r="Z15" s="4"/>
      <c r="AA15" s="4"/>
      <c r="AB15" s="4"/>
    </row>
    <row r="16" spans="1:28" s="2" customFormat="1" ht="15" customHeight="1" x14ac:dyDescent="0.2">
      <c r="A16" s="398"/>
      <c r="B16" s="398"/>
      <c r="C16" s="398"/>
      <c r="D16" s="398"/>
      <c r="E16" s="398"/>
      <c r="F16" s="398"/>
      <c r="G16" s="398"/>
      <c r="H16" s="398"/>
      <c r="I16" s="398"/>
      <c r="J16" s="398"/>
      <c r="K16" s="398"/>
      <c r="L16" s="398"/>
      <c r="M16" s="398"/>
      <c r="N16" s="398"/>
      <c r="O16" s="398"/>
      <c r="P16" s="398"/>
      <c r="Q16" s="398"/>
      <c r="R16" s="398"/>
      <c r="S16" s="398"/>
      <c r="T16" s="3"/>
      <c r="U16" s="3"/>
      <c r="V16" s="3"/>
      <c r="W16" s="3"/>
      <c r="X16" s="3"/>
      <c r="Y16" s="3"/>
    </row>
    <row r="17" spans="1:28" s="2" customFormat="1" ht="45.75" customHeight="1" x14ac:dyDescent="0.2">
      <c r="A17" s="388" t="s">
        <v>355</v>
      </c>
      <c r="B17" s="388"/>
      <c r="C17" s="388"/>
      <c r="D17" s="388"/>
      <c r="E17" s="388"/>
      <c r="F17" s="388"/>
      <c r="G17" s="388"/>
      <c r="H17" s="388"/>
      <c r="I17" s="388"/>
      <c r="J17" s="388"/>
      <c r="K17" s="388"/>
      <c r="L17" s="388"/>
      <c r="M17" s="388"/>
      <c r="N17" s="388"/>
      <c r="O17" s="388"/>
      <c r="P17" s="388"/>
      <c r="Q17" s="388"/>
      <c r="R17" s="388"/>
      <c r="S17" s="388"/>
      <c r="T17" s="5"/>
      <c r="U17" s="5"/>
      <c r="V17" s="5"/>
      <c r="W17" s="5"/>
      <c r="X17" s="5"/>
      <c r="Y17" s="5"/>
      <c r="Z17" s="5"/>
      <c r="AA17" s="5"/>
      <c r="AB17" s="5"/>
    </row>
    <row r="18" spans="1:28" s="2"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
      <c r="U18" s="3"/>
      <c r="V18" s="3"/>
      <c r="W18" s="3"/>
      <c r="X18" s="3"/>
      <c r="Y18" s="3"/>
    </row>
    <row r="19" spans="1:28" s="2" customFormat="1" ht="54" customHeight="1" x14ac:dyDescent="0.2">
      <c r="A19" s="390" t="s">
        <v>2</v>
      </c>
      <c r="B19" s="390" t="s">
        <v>93</v>
      </c>
      <c r="C19" s="392" t="s">
        <v>279</v>
      </c>
      <c r="D19" s="390" t="s">
        <v>278</v>
      </c>
      <c r="E19" s="390" t="s">
        <v>92</v>
      </c>
      <c r="F19" s="390" t="s">
        <v>91</v>
      </c>
      <c r="G19" s="390" t="s">
        <v>274</v>
      </c>
      <c r="H19" s="390" t="s">
        <v>90</v>
      </c>
      <c r="I19" s="390" t="s">
        <v>89</v>
      </c>
      <c r="J19" s="390" t="s">
        <v>88</v>
      </c>
      <c r="K19" s="390" t="s">
        <v>87</v>
      </c>
      <c r="L19" s="390" t="s">
        <v>86</v>
      </c>
      <c r="M19" s="390" t="s">
        <v>85</v>
      </c>
      <c r="N19" s="390" t="s">
        <v>84</v>
      </c>
      <c r="O19" s="390" t="s">
        <v>83</v>
      </c>
      <c r="P19" s="390" t="s">
        <v>82</v>
      </c>
      <c r="Q19" s="390" t="s">
        <v>277</v>
      </c>
      <c r="R19" s="390"/>
      <c r="S19" s="394" t="s">
        <v>349</v>
      </c>
      <c r="T19" s="3"/>
      <c r="U19" s="3"/>
      <c r="V19" s="3"/>
      <c r="W19" s="3"/>
      <c r="X19" s="3"/>
      <c r="Y19" s="3"/>
    </row>
    <row r="20" spans="1:28" s="2" customFormat="1" ht="180.75" customHeight="1" x14ac:dyDescent="0.2">
      <c r="A20" s="390"/>
      <c r="B20" s="390"/>
      <c r="C20" s="393"/>
      <c r="D20" s="390"/>
      <c r="E20" s="390"/>
      <c r="F20" s="390"/>
      <c r="G20" s="390"/>
      <c r="H20" s="390"/>
      <c r="I20" s="390"/>
      <c r="J20" s="390"/>
      <c r="K20" s="390"/>
      <c r="L20" s="390"/>
      <c r="M20" s="390"/>
      <c r="N20" s="390"/>
      <c r="O20" s="390"/>
      <c r="P20" s="390"/>
      <c r="Q20" s="39" t="s">
        <v>275</v>
      </c>
      <c r="R20" s="40" t="s">
        <v>276</v>
      </c>
      <c r="S20" s="394"/>
      <c r="T20" s="26"/>
      <c r="U20" s="26"/>
      <c r="V20" s="26"/>
      <c r="W20" s="26"/>
      <c r="X20" s="26"/>
      <c r="Y20" s="26"/>
      <c r="Z20" s="25"/>
      <c r="AA20" s="25"/>
      <c r="AB20" s="25"/>
    </row>
    <row r="21" spans="1:28" s="2" customFormat="1" ht="18.75" x14ac:dyDescent="0.2">
      <c r="A21" s="39">
        <v>1</v>
      </c>
      <c r="B21" s="42">
        <v>2</v>
      </c>
      <c r="C21" s="39">
        <v>3</v>
      </c>
      <c r="D21" s="42">
        <v>4</v>
      </c>
      <c r="E21" s="39">
        <v>5</v>
      </c>
      <c r="F21" s="42">
        <v>6</v>
      </c>
      <c r="G21" s="104">
        <v>7</v>
      </c>
      <c r="H21" s="105">
        <v>8</v>
      </c>
      <c r="I21" s="104">
        <v>9</v>
      </c>
      <c r="J21" s="105">
        <v>10</v>
      </c>
      <c r="K21" s="104">
        <v>11</v>
      </c>
      <c r="L21" s="105">
        <v>12</v>
      </c>
      <c r="M21" s="104">
        <v>13</v>
      </c>
      <c r="N21" s="105">
        <v>14</v>
      </c>
      <c r="O21" s="104">
        <v>15</v>
      </c>
      <c r="P21" s="105">
        <v>16</v>
      </c>
      <c r="Q21" s="104">
        <v>17</v>
      </c>
      <c r="R21" s="105">
        <v>18</v>
      </c>
      <c r="S21" s="104">
        <v>19</v>
      </c>
      <c r="T21" s="26"/>
      <c r="U21" s="26"/>
      <c r="V21" s="26"/>
      <c r="W21" s="26"/>
      <c r="X21" s="26"/>
      <c r="Y21" s="26"/>
      <c r="Z21" s="25"/>
      <c r="AA21" s="25"/>
      <c r="AB21" s="25"/>
    </row>
    <row r="22" spans="1:28" s="2" customFormat="1" ht="32.25" customHeight="1" x14ac:dyDescent="0.2">
      <c r="A22" s="39" t="s">
        <v>273</v>
      </c>
      <c r="B22" s="142" t="s">
        <v>273</v>
      </c>
      <c r="C22" s="142" t="s">
        <v>273</v>
      </c>
      <c r="D22" s="142" t="s">
        <v>273</v>
      </c>
      <c r="E22" s="142" t="s">
        <v>273</v>
      </c>
      <c r="F22" s="142" t="s">
        <v>273</v>
      </c>
      <c r="G22" s="142" t="s">
        <v>273</v>
      </c>
      <c r="H22" s="142" t="s">
        <v>273</v>
      </c>
      <c r="I22" s="142" t="s">
        <v>273</v>
      </c>
      <c r="J22" s="142" t="s">
        <v>273</v>
      </c>
      <c r="K22" s="142" t="s">
        <v>273</v>
      </c>
      <c r="L22" s="142" t="s">
        <v>273</v>
      </c>
      <c r="M22" s="142" t="s">
        <v>273</v>
      </c>
      <c r="N22" s="142" t="s">
        <v>273</v>
      </c>
      <c r="O22" s="142" t="s">
        <v>273</v>
      </c>
      <c r="P22" s="142" t="s">
        <v>273</v>
      </c>
      <c r="Q22" s="142" t="s">
        <v>273</v>
      </c>
      <c r="R22" s="142" t="s">
        <v>273</v>
      </c>
      <c r="S22" s="142" t="s">
        <v>273</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39"/>
  <sheetViews>
    <sheetView view="pageBreakPreview" zoomScale="60" zoomScaleNormal="60" workbookViewId="0">
      <selection activeCell="A5" sqref="A5:T5"/>
    </sheetView>
  </sheetViews>
  <sheetFormatPr defaultColWidth="10.7109375" defaultRowHeight="15.75" x14ac:dyDescent="0.25"/>
  <cols>
    <col min="1" max="1" width="9.5703125" style="43" customWidth="1"/>
    <col min="2" max="2" width="16" style="43" customWidth="1"/>
    <col min="3" max="3" width="15.85546875" style="43" customWidth="1"/>
    <col min="4" max="4" width="18.42578125" style="43" customWidth="1"/>
    <col min="5" max="5" width="11.140625" style="43" customWidth="1"/>
    <col min="6" max="6" width="11" style="43" customWidth="1"/>
    <col min="7" max="7" width="14.85546875" style="43" customWidth="1"/>
    <col min="8" max="8" width="14" style="43" customWidth="1"/>
    <col min="9" max="9" width="7.28515625" style="43" customWidth="1"/>
    <col min="10" max="10" width="11.85546875" style="43" customWidth="1"/>
    <col min="11" max="11" width="10.28515625" style="43" customWidth="1"/>
    <col min="12" max="15" width="8.7109375" style="43" customWidth="1"/>
    <col min="16" max="16" width="19.42578125" style="43" customWidth="1"/>
    <col min="17" max="17" width="74.140625" style="43" customWidth="1"/>
    <col min="18" max="18" width="22.28515625" style="43" customWidth="1"/>
    <col min="19" max="19" width="25.7109375" style="43" customWidth="1"/>
    <col min="20" max="20" width="6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15" customHeight="1" x14ac:dyDescent="0.25">
      <c r="T1" s="36"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79" t="str">
        <f>'2. паспорт  ТП'!A4</f>
        <v>Год раскрытия информации: 2025 год</v>
      </c>
      <c r="B5" s="379"/>
      <c r="C5" s="379"/>
      <c r="D5" s="379"/>
      <c r="E5" s="379"/>
      <c r="F5" s="379"/>
      <c r="G5" s="379"/>
      <c r="H5" s="379"/>
      <c r="I5" s="379"/>
      <c r="J5" s="379"/>
      <c r="K5" s="379"/>
      <c r="L5" s="379"/>
      <c r="M5" s="379"/>
      <c r="N5" s="379"/>
      <c r="O5" s="379"/>
      <c r="P5" s="379"/>
      <c r="Q5" s="379"/>
      <c r="R5" s="379"/>
      <c r="S5" s="379"/>
      <c r="T5" s="379"/>
    </row>
    <row r="6" spans="1:20" s="10" customFormat="1" x14ac:dyDescent="0.2">
      <c r="A6" s="149"/>
      <c r="B6" s="16"/>
      <c r="C6" s="16"/>
      <c r="D6" s="16"/>
      <c r="E6" s="16"/>
      <c r="F6" s="16"/>
      <c r="G6" s="16"/>
      <c r="H6" s="150"/>
      <c r="I6" s="16"/>
      <c r="J6" s="16"/>
      <c r="K6" s="16"/>
      <c r="L6" s="16"/>
      <c r="M6" s="16"/>
      <c r="N6" s="16"/>
      <c r="O6" s="16"/>
      <c r="P6" s="16"/>
      <c r="Q6" s="16"/>
      <c r="R6" s="16"/>
      <c r="S6" s="16"/>
      <c r="T6" s="16"/>
    </row>
    <row r="7" spans="1:20" s="10" customFormat="1" ht="18.75" x14ac:dyDescent="0.2">
      <c r="A7" s="384" t="s">
        <v>6</v>
      </c>
      <c r="B7" s="384"/>
      <c r="C7" s="384"/>
      <c r="D7" s="384"/>
      <c r="E7" s="384"/>
      <c r="F7" s="384"/>
      <c r="G7" s="384"/>
      <c r="H7" s="384"/>
      <c r="I7" s="384"/>
      <c r="J7" s="384"/>
      <c r="K7" s="384"/>
      <c r="L7" s="384"/>
      <c r="M7" s="384"/>
      <c r="N7" s="384"/>
      <c r="O7" s="384"/>
      <c r="P7" s="384"/>
      <c r="Q7" s="384"/>
      <c r="R7" s="384"/>
      <c r="S7" s="384"/>
      <c r="T7" s="384"/>
    </row>
    <row r="8" spans="1:20" s="10" customFormat="1" ht="18.75" x14ac:dyDescent="0.2">
      <c r="A8" s="384"/>
      <c r="B8" s="384"/>
      <c r="C8" s="384"/>
      <c r="D8" s="384"/>
      <c r="E8" s="384"/>
      <c r="F8" s="384"/>
      <c r="G8" s="384"/>
      <c r="H8" s="384"/>
      <c r="I8" s="384"/>
      <c r="J8" s="384"/>
      <c r="K8" s="384"/>
      <c r="L8" s="384"/>
      <c r="M8" s="384"/>
      <c r="N8" s="384"/>
      <c r="O8" s="384"/>
      <c r="P8" s="384"/>
      <c r="Q8" s="384"/>
      <c r="R8" s="384"/>
      <c r="S8" s="384"/>
      <c r="T8" s="384"/>
    </row>
    <row r="9" spans="1:20" s="10" customFormat="1" ht="18.75" customHeight="1" x14ac:dyDescent="0.2">
      <c r="A9" s="391" t="str">
        <f>'2. паспорт  ТП'!A8</f>
        <v>Акционерное общество "Россети Янтарь" ДЗО  ПАО "Россети"</v>
      </c>
      <c r="B9" s="391"/>
      <c r="C9" s="391"/>
      <c r="D9" s="391"/>
      <c r="E9" s="391"/>
      <c r="F9" s="391"/>
      <c r="G9" s="391"/>
      <c r="H9" s="391"/>
      <c r="I9" s="391"/>
      <c r="J9" s="391"/>
      <c r="K9" s="391"/>
      <c r="L9" s="391"/>
      <c r="M9" s="391"/>
      <c r="N9" s="391"/>
      <c r="O9" s="391"/>
      <c r="P9" s="391"/>
      <c r="Q9" s="391"/>
      <c r="R9" s="391"/>
      <c r="S9" s="391"/>
      <c r="T9" s="391"/>
    </row>
    <row r="10" spans="1:20" s="10" customFormat="1" ht="18.75" customHeight="1" x14ac:dyDescent="0.2">
      <c r="A10" s="395" t="s">
        <v>5</v>
      </c>
      <c r="B10" s="395"/>
      <c r="C10" s="395"/>
      <c r="D10" s="395"/>
      <c r="E10" s="395"/>
      <c r="F10" s="395"/>
      <c r="G10" s="395"/>
      <c r="H10" s="395"/>
      <c r="I10" s="395"/>
      <c r="J10" s="395"/>
      <c r="K10" s="395"/>
      <c r="L10" s="395"/>
      <c r="M10" s="395"/>
      <c r="N10" s="395"/>
      <c r="O10" s="395"/>
      <c r="P10" s="395"/>
      <c r="Q10" s="395"/>
      <c r="R10" s="395"/>
      <c r="S10" s="395"/>
      <c r="T10" s="395"/>
    </row>
    <row r="11" spans="1:20" s="10" customFormat="1" ht="18.75" x14ac:dyDescent="0.2">
      <c r="A11" s="384"/>
      <c r="B11" s="384"/>
      <c r="C11" s="384"/>
      <c r="D11" s="384"/>
      <c r="E11" s="384"/>
      <c r="F11" s="384"/>
      <c r="G11" s="384"/>
      <c r="H11" s="384"/>
      <c r="I11" s="384"/>
      <c r="J11" s="384"/>
      <c r="K11" s="384"/>
      <c r="L11" s="384"/>
      <c r="M11" s="384"/>
      <c r="N11" s="384"/>
      <c r="O11" s="384"/>
      <c r="P11" s="384"/>
      <c r="Q11" s="384"/>
      <c r="R11" s="384"/>
      <c r="S11" s="384"/>
      <c r="T11" s="384"/>
    </row>
    <row r="12" spans="1:20" s="10" customFormat="1" ht="18.75" customHeight="1" x14ac:dyDescent="0.2">
      <c r="A12" s="391" t="str">
        <f>'2. паспорт  ТП'!A11</f>
        <v>N_19-1078</v>
      </c>
      <c r="B12" s="391"/>
      <c r="C12" s="391"/>
      <c r="D12" s="391"/>
      <c r="E12" s="391"/>
      <c r="F12" s="391"/>
      <c r="G12" s="391"/>
      <c r="H12" s="391"/>
      <c r="I12" s="391"/>
      <c r="J12" s="391"/>
      <c r="K12" s="391"/>
      <c r="L12" s="391"/>
      <c r="M12" s="391"/>
      <c r="N12" s="391"/>
      <c r="O12" s="391"/>
      <c r="P12" s="391"/>
      <c r="Q12" s="391"/>
      <c r="R12" s="391"/>
      <c r="S12" s="391"/>
      <c r="T12" s="391"/>
    </row>
    <row r="13" spans="1:20" s="10" customFormat="1" ht="18.75" customHeight="1" x14ac:dyDescent="0.2">
      <c r="A13" s="395" t="s">
        <v>4</v>
      </c>
      <c r="B13" s="395"/>
      <c r="C13" s="395"/>
      <c r="D13" s="395"/>
      <c r="E13" s="395"/>
      <c r="F13" s="395"/>
      <c r="G13" s="395"/>
      <c r="H13" s="395"/>
      <c r="I13" s="395"/>
      <c r="J13" s="395"/>
      <c r="K13" s="395"/>
      <c r="L13" s="395"/>
      <c r="M13" s="395"/>
      <c r="N13" s="395"/>
      <c r="O13" s="395"/>
      <c r="P13" s="395"/>
      <c r="Q13" s="395"/>
      <c r="R13" s="395"/>
      <c r="S13" s="395"/>
      <c r="T13" s="395"/>
    </row>
    <row r="14" spans="1:20" s="7" customFormat="1" ht="15.75" customHeight="1" x14ac:dyDescent="0.2">
      <c r="A14" s="396"/>
      <c r="B14" s="396"/>
      <c r="C14" s="396"/>
      <c r="D14" s="396"/>
      <c r="E14" s="396"/>
      <c r="F14" s="396"/>
      <c r="G14" s="396"/>
      <c r="H14" s="396"/>
      <c r="I14" s="396"/>
      <c r="J14" s="396"/>
      <c r="K14" s="396"/>
      <c r="L14" s="396"/>
      <c r="M14" s="396"/>
      <c r="N14" s="396"/>
      <c r="O14" s="396"/>
      <c r="P14" s="396"/>
      <c r="Q14" s="396"/>
      <c r="R14" s="396"/>
      <c r="S14" s="396"/>
      <c r="T14" s="396"/>
    </row>
    <row r="15" spans="1:20" s="2" customFormat="1" ht="34.5" customHeight="1" x14ac:dyDescent="0.2">
      <c r="A15" s="397" t="str">
        <f>'2. паспорт  ТП'!A14</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7"/>
      <c r="C15" s="397"/>
      <c r="D15" s="397"/>
      <c r="E15" s="397"/>
      <c r="F15" s="397"/>
      <c r="G15" s="397"/>
      <c r="H15" s="397"/>
      <c r="I15" s="397"/>
      <c r="J15" s="397"/>
      <c r="K15" s="397"/>
      <c r="L15" s="397"/>
      <c r="M15" s="397"/>
      <c r="N15" s="397"/>
      <c r="O15" s="397"/>
      <c r="P15" s="397"/>
      <c r="Q15" s="397"/>
      <c r="R15" s="397"/>
      <c r="S15" s="397"/>
      <c r="T15" s="397"/>
    </row>
    <row r="16" spans="1:20" s="2" customFormat="1" ht="15" customHeight="1" x14ac:dyDescent="0.2">
      <c r="A16" s="383" t="s">
        <v>3</v>
      </c>
      <c r="B16" s="383"/>
      <c r="C16" s="383"/>
      <c r="D16" s="383"/>
      <c r="E16" s="383"/>
      <c r="F16" s="383"/>
      <c r="G16" s="383"/>
      <c r="H16" s="383"/>
      <c r="I16" s="383"/>
      <c r="J16" s="383"/>
      <c r="K16" s="383"/>
      <c r="L16" s="383"/>
      <c r="M16" s="383"/>
      <c r="N16" s="383"/>
      <c r="O16" s="383"/>
      <c r="P16" s="383"/>
      <c r="Q16" s="383"/>
      <c r="R16" s="383"/>
      <c r="S16" s="383"/>
      <c r="T16" s="383"/>
    </row>
    <row r="17" spans="1:113" s="2" customFormat="1" ht="15" customHeight="1" x14ac:dyDescent="0.2">
      <c r="A17" s="415"/>
      <c r="B17" s="415"/>
      <c r="C17" s="415"/>
      <c r="D17" s="415"/>
      <c r="E17" s="415"/>
      <c r="F17" s="415"/>
      <c r="G17" s="415"/>
      <c r="H17" s="415"/>
      <c r="I17" s="415"/>
      <c r="J17" s="415"/>
      <c r="K17" s="415"/>
      <c r="L17" s="415"/>
      <c r="M17" s="415"/>
      <c r="N17" s="415"/>
      <c r="O17" s="415"/>
      <c r="P17" s="415"/>
      <c r="Q17" s="415"/>
      <c r="R17" s="415"/>
      <c r="S17" s="415"/>
      <c r="T17" s="415"/>
    </row>
    <row r="18" spans="1:113" s="2" customFormat="1" ht="15" customHeight="1" x14ac:dyDescent="0.2">
      <c r="A18" s="389" t="s">
        <v>360</v>
      </c>
      <c r="B18" s="389"/>
      <c r="C18" s="389"/>
      <c r="D18" s="389"/>
      <c r="E18" s="389"/>
      <c r="F18" s="389"/>
      <c r="G18" s="389"/>
      <c r="H18" s="389"/>
      <c r="I18" s="389"/>
      <c r="J18" s="389"/>
      <c r="K18" s="389"/>
      <c r="L18" s="389"/>
      <c r="M18" s="389"/>
      <c r="N18" s="389"/>
      <c r="O18" s="389"/>
      <c r="P18" s="389"/>
      <c r="Q18" s="389"/>
      <c r="R18" s="389"/>
      <c r="S18" s="389"/>
      <c r="T18" s="389"/>
    </row>
    <row r="19" spans="1:113" s="51" customFormat="1" ht="21" customHeight="1" x14ac:dyDescent="0.25">
      <c r="A19" s="400"/>
      <c r="B19" s="400"/>
      <c r="C19" s="400"/>
      <c r="D19" s="400"/>
      <c r="E19" s="400"/>
      <c r="F19" s="400"/>
      <c r="G19" s="400"/>
      <c r="H19" s="400"/>
      <c r="I19" s="400"/>
      <c r="J19" s="400"/>
      <c r="K19" s="400"/>
      <c r="L19" s="400"/>
      <c r="M19" s="400"/>
      <c r="N19" s="400"/>
      <c r="O19" s="400"/>
      <c r="P19" s="400"/>
      <c r="Q19" s="400"/>
      <c r="R19" s="400"/>
      <c r="S19" s="400"/>
      <c r="T19" s="400"/>
    </row>
    <row r="20" spans="1:113" ht="46.5" customHeight="1" x14ac:dyDescent="0.25">
      <c r="A20" s="401" t="s">
        <v>2</v>
      </c>
      <c r="B20" s="404" t="s">
        <v>193</v>
      </c>
      <c r="C20" s="405"/>
      <c r="D20" s="408" t="s">
        <v>114</v>
      </c>
      <c r="E20" s="404" t="s">
        <v>388</v>
      </c>
      <c r="F20" s="405"/>
      <c r="G20" s="404" t="s">
        <v>212</v>
      </c>
      <c r="H20" s="405"/>
      <c r="I20" s="404" t="s">
        <v>113</v>
      </c>
      <c r="J20" s="405"/>
      <c r="K20" s="408" t="s">
        <v>112</v>
      </c>
      <c r="L20" s="404" t="s">
        <v>111</v>
      </c>
      <c r="M20" s="405"/>
      <c r="N20" s="404" t="s">
        <v>385</v>
      </c>
      <c r="O20" s="405"/>
      <c r="P20" s="408" t="s">
        <v>409</v>
      </c>
      <c r="Q20" s="412" t="s">
        <v>110</v>
      </c>
      <c r="R20" s="413"/>
      <c r="S20" s="412" t="s">
        <v>109</v>
      </c>
      <c r="T20" s="414"/>
    </row>
    <row r="21" spans="1:113" ht="204.75" customHeight="1" x14ac:dyDescent="0.25">
      <c r="A21" s="402"/>
      <c r="B21" s="406"/>
      <c r="C21" s="407"/>
      <c r="D21" s="410"/>
      <c r="E21" s="406"/>
      <c r="F21" s="407"/>
      <c r="G21" s="406"/>
      <c r="H21" s="407"/>
      <c r="I21" s="406"/>
      <c r="J21" s="407"/>
      <c r="K21" s="409"/>
      <c r="L21" s="406"/>
      <c r="M21" s="407"/>
      <c r="N21" s="406"/>
      <c r="O21" s="407"/>
      <c r="P21" s="409"/>
      <c r="Q21" s="74" t="s">
        <v>108</v>
      </c>
      <c r="R21" s="74" t="s">
        <v>359</v>
      </c>
      <c r="S21" s="74" t="s">
        <v>107</v>
      </c>
      <c r="T21" s="74" t="s">
        <v>106</v>
      </c>
    </row>
    <row r="22" spans="1:113" ht="51.75" customHeight="1" x14ac:dyDescent="0.25">
      <c r="A22" s="403"/>
      <c r="B22" s="111" t="s">
        <v>104</v>
      </c>
      <c r="C22" s="111" t="s">
        <v>105</v>
      </c>
      <c r="D22" s="409"/>
      <c r="E22" s="111" t="s">
        <v>104</v>
      </c>
      <c r="F22" s="111" t="s">
        <v>105</v>
      </c>
      <c r="G22" s="111" t="s">
        <v>104</v>
      </c>
      <c r="H22" s="111" t="s">
        <v>105</v>
      </c>
      <c r="I22" s="111" t="s">
        <v>104</v>
      </c>
      <c r="J22" s="111" t="s">
        <v>105</v>
      </c>
      <c r="K22" s="111" t="s">
        <v>104</v>
      </c>
      <c r="L22" s="111" t="s">
        <v>104</v>
      </c>
      <c r="M22" s="111" t="s">
        <v>105</v>
      </c>
      <c r="N22" s="111" t="s">
        <v>104</v>
      </c>
      <c r="O22" s="111" t="s">
        <v>105</v>
      </c>
      <c r="P22" s="112" t="s">
        <v>104</v>
      </c>
      <c r="Q22" s="74" t="s">
        <v>104</v>
      </c>
      <c r="R22" s="74" t="s">
        <v>104</v>
      </c>
      <c r="S22" s="74" t="s">
        <v>104</v>
      </c>
      <c r="T22" s="74" t="s">
        <v>104</v>
      </c>
    </row>
    <row r="23" spans="1:113"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row>
    <row r="24" spans="1:113" s="51" customFormat="1" ht="75" customHeight="1" x14ac:dyDescent="0.25">
      <c r="A24" s="292" t="s">
        <v>273</v>
      </c>
      <c r="B24" s="302" t="s">
        <v>273</v>
      </c>
      <c r="C24" s="302" t="s">
        <v>273</v>
      </c>
      <c r="D24" s="293" t="s">
        <v>273</v>
      </c>
      <c r="E24" s="303" t="s">
        <v>273</v>
      </c>
      <c r="F24" s="294" t="s">
        <v>273</v>
      </c>
      <c r="G24" s="304" t="s">
        <v>273</v>
      </c>
      <c r="H24" s="304" t="s">
        <v>273</v>
      </c>
      <c r="I24" s="292" t="s">
        <v>273</v>
      </c>
      <c r="J24" s="292" t="s">
        <v>273</v>
      </c>
      <c r="K24" s="292" t="s">
        <v>273</v>
      </c>
      <c r="L24" s="292" t="s">
        <v>273</v>
      </c>
      <c r="M24" s="292" t="s">
        <v>273</v>
      </c>
      <c r="N24" s="305" t="s">
        <v>273</v>
      </c>
      <c r="O24" s="305" t="s">
        <v>273</v>
      </c>
      <c r="P24" s="292" t="s">
        <v>273</v>
      </c>
      <c r="Q24" s="295" t="s">
        <v>273</v>
      </c>
      <c r="R24" s="295" t="s">
        <v>273</v>
      </c>
      <c r="S24" s="295" t="s">
        <v>273</v>
      </c>
      <c r="T24" s="295" t="s">
        <v>273</v>
      </c>
    </row>
    <row r="27" spans="1:113" s="49" customFormat="1" x14ac:dyDescent="0.25">
      <c r="B27" s="47" t="s">
        <v>103</v>
      </c>
      <c r="C27" s="47"/>
      <c r="D27" s="47"/>
      <c r="E27" s="47"/>
      <c r="F27" s="47"/>
      <c r="G27" s="47"/>
      <c r="H27" s="47"/>
      <c r="I27" s="47"/>
      <c r="J27" s="47"/>
      <c r="K27" s="47"/>
      <c r="L27" s="47"/>
      <c r="M27" s="47"/>
      <c r="N27" s="47"/>
      <c r="O27" s="47"/>
      <c r="P27" s="47"/>
      <c r="Q27" s="47"/>
      <c r="R27" s="47"/>
    </row>
    <row r="28" spans="1:113" x14ac:dyDescent="0.25">
      <c r="B28" s="411" t="s">
        <v>394</v>
      </c>
      <c r="C28" s="411"/>
      <c r="D28" s="411"/>
      <c r="E28" s="411"/>
      <c r="F28" s="411"/>
      <c r="G28" s="411"/>
      <c r="H28" s="411"/>
      <c r="I28" s="411"/>
      <c r="J28" s="411"/>
      <c r="K28" s="411"/>
      <c r="L28" s="411"/>
      <c r="M28" s="411"/>
      <c r="N28" s="411"/>
      <c r="O28" s="411"/>
      <c r="P28" s="411"/>
      <c r="Q28" s="411"/>
      <c r="R28" s="411"/>
    </row>
    <row r="29" spans="1:113" x14ac:dyDescent="0.25">
      <c r="B29" s="47"/>
      <c r="C29" s="47"/>
      <c r="D29" s="47"/>
      <c r="E29" s="47"/>
      <c r="F29" s="47"/>
      <c r="G29" s="47"/>
      <c r="H29" s="47"/>
      <c r="I29" s="47"/>
      <c r="J29" s="47"/>
      <c r="K29" s="47"/>
      <c r="L29" s="47"/>
      <c r="M29" s="47"/>
      <c r="N29" s="47"/>
      <c r="O29" s="47"/>
      <c r="P29" s="47"/>
      <c r="Q29" s="47"/>
      <c r="R29" s="47"/>
      <c r="S29" s="47"/>
      <c r="T29" s="47"/>
      <c r="U29" s="47"/>
      <c r="V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row>
    <row r="30" spans="1:113" x14ac:dyDescent="0.25">
      <c r="B30" s="46" t="s">
        <v>358</v>
      </c>
      <c r="C30" s="46"/>
      <c r="D30" s="46"/>
      <c r="E30" s="46"/>
      <c r="F30" s="44"/>
      <c r="G30" s="44"/>
      <c r="H30" s="46"/>
      <c r="I30" s="46"/>
      <c r="J30" s="46"/>
      <c r="K30" s="46"/>
      <c r="L30" s="46"/>
      <c r="M30" s="46"/>
      <c r="N30" s="46"/>
      <c r="O30" s="46"/>
      <c r="P30" s="46"/>
      <c r="Q30" s="46"/>
      <c r="R30" s="46"/>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6" t="s">
        <v>102</v>
      </c>
      <c r="C31" s="46"/>
      <c r="D31" s="46"/>
      <c r="E31" s="46"/>
      <c r="F31" s="44"/>
      <c r="G31" s="44"/>
      <c r="H31" s="46"/>
      <c r="I31" s="46"/>
      <c r="J31" s="46"/>
      <c r="K31" s="46"/>
      <c r="L31" s="46"/>
      <c r="M31" s="46"/>
      <c r="N31" s="46"/>
      <c r="O31" s="46"/>
      <c r="P31" s="46"/>
      <c r="Q31" s="46"/>
      <c r="R31" s="46"/>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s="44" customFormat="1" x14ac:dyDescent="0.25">
      <c r="B32" s="46" t="s">
        <v>101</v>
      </c>
      <c r="C32" s="46"/>
      <c r="D32" s="46"/>
      <c r="E32" s="46"/>
      <c r="H32" s="46"/>
      <c r="I32" s="46"/>
      <c r="J32" s="46"/>
      <c r="K32" s="46"/>
      <c r="L32" s="46"/>
      <c r="M32" s="46"/>
      <c r="N32" s="46"/>
      <c r="O32" s="46"/>
      <c r="P32" s="46"/>
      <c r="Q32" s="46"/>
      <c r="R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4" customFormat="1" x14ac:dyDescent="0.25">
      <c r="B33" s="46" t="s">
        <v>100</v>
      </c>
      <c r="C33" s="46"/>
      <c r="D33" s="46"/>
      <c r="E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99</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98</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97</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96</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95</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94</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sheetData>
  <mergeCells count="27">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1" zoomScale="80" zoomScaleSheetLayoutView="80" workbookViewId="0">
      <selection activeCell="D26" sqref="D26"/>
    </sheetView>
  </sheetViews>
  <sheetFormatPr defaultColWidth="10.7109375" defaultRowHeight="15.75" x14ac:dyDescent="0.25"/>
  <cols>
    <col min="1" max="1" width="10.7109375" style="43"/>
    <col min="2" max="5" width="21.14062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7.140625" style="43" customWidth="1"/>
    <col min="25" max="25" width="15.28515625" style="43" customWidth="1"/>
    <col min="26" max="26" width="23.7109375" style="43" customWidth="1"/>
    <col min="27" max="27" width="32.425781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6"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79" t="str">
        <f>'3.1. паспорт Техсостояние ПС'!A5</f>
        <v>Год раскрытия информации: 2025 год</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379"/>
    </row>
    <row r="6" spans="1:27" s="10" customFormat="1" x14ac:dyDescent="0.2">
      <c r="A6" s="114"/>
      <c r="B6" s="114"/>
      <c r="C6" s="114"/>
      <c r="D6" s="114"/>
      <c r="E6" s="114"/>
      <c r="F6" s="114"/>
      <c r="G6" s="114"/>
      <c r="H6" s="114"/>
      <c r="I6" s="114"/>
      <c r="J6" s="114"/>
      <c r="K6" s="114"/>
      <c r="L6" s="114"/>
      <c r="M6" s="114"/>
      <c r="N6" s="114"/>
      <c r="O6" s="114"/>
      <c r="P6" s="114"/>
      <c r="Q6" s="114"/>
      <c r="R6" s="114"/>
      <c r="S6" s="114"/>
      <c r="T6" s="114"/>
      <c r="U6" s="16"/>
      <c r="V6" s="16"/>
      <c r="W6" s="16"/>
      <c r="X6" s="16"/>
      <c r="Y6" s="16"/>
      <c r="Z6" s="16"/>
      <c r="AA6" s="16"/>
    </row>
    <row r="7" spans="1:27" s="10" customFormat="1" ht="18.75" x14ac:dyDescent="0.2">
      <c r="A7" s="16"/>
      <c r="B7" s="16"/>
      <c r="C7" s="16"/>
      <c r="D7" s="16"/>
      <c r="E7" s="384" t="s">
        <v>6</v>
      </c>
      <c r="F7" s="384"/>
      <c r="G7" s="384"/>
      <c r="H7" s="384"/>
      <c r="I7" s="384"/>
      <c r="J7" s="384"/>
      <c r="K7" s="384"/>
      <c r="L7" s="384"/>
      <c r="M7" s="384"/>
      <c r="N7" s="384"/>
      <c r="O7" s="384"/>
      <c r="P7" s="384"/>
      <c r="Q7" s="384"/>
      <c r="R7" s="384"/>
      <c r="S7" s="384"/>
      <c r="T7" s="384"/>
      <c r="U7" s="384"/>
      <c r="V7" s="384"/>
      <c r="W7" s="384"/>
      <c r="X7" s="384"/>
      <c r="Y7" s="384"/>
      <c r="Z7" s="16"/>
      <c r="AA7" s="16"/>
    </row>
    <row r="8" spans="1:27" s="10" customFormat="1" ht="18.75" x14ac:dyDescent="0.2">
      <c r="A8" s="16"/>
      <c r="B8" s="16"/>
      <c r="C8" s="16"/>
      <c r="D8" s="16"/>
      <c r="E8" s="151"/>
      <c r="F8" s="151"/>
      <c r="G8" s="151"/>
      <c r="H8" s="151"/>
      <c r="I8" s="151"/>
      <c r="J8" s="151"/>
      <c r="K8" s="151"/>
      <c r="L8" s="151"/>
      <c r="M8" s="151"/>
      <c r="N8" s="151"/>
      <c r="O8" s="151"/>
      <c r="P8" s="151"/>
      <c r="Q8" s="151"/>
      <c r="R8" s="151"/>
      <c r="S8" s="152"/>
      <c r="T8" s="152"/>
      <c r="U8" s="152"/>
      <c r="V8" s="152"/>
      <c r="W8" s="152"/>
      <c r="X8" s="16"/>
      <c r="Y8" s="16"/>
      <c r="Z8" s="16"/>
      <c r="AA8" s="16"/>
    </row>
    <row r="9" spans="1:27" s="10" customFormat="1" ht="18.75" customHeight="1" x14ac:dyDescent="0.2">
      <c r="A9" s="16"/>
      <c r="B9" s="16"/>
      <c r="C9" s="16"/>
      <c r="D9" s="16"/>
      <c r="E9" s="391" t="str">
        <f>'3.1. паспорт Техсостояние ПС'!A9</f>
        <v>Акционерное общество "Россети Янтарь" ДЗО  ПАО "Россети"</v>
      </c>
      <c r="F9" s="391"/>
      <c r="G9" s="391"/>
      <c r="H9" s="391"/>
      <c r="I9" s="391"/>
      <c r="J9" s="391"/>
      <c r="K9" s="391"/>
      <c r="L9" s="391"/>
      <c r="M9" s="391"/>
      <c r="N9" s="391"/>
      <c r="O9" s="391"/>
      <c r="P9" s="391"/>
      <c r="Q9" s="391"/>
      <c r="R9" s="391"/>
      <c r="S9" s="391"/>
      <c r="T9" s="391"/>
      <c r="U9" s="391"/>
      <c r="V9" s="391"/>
      <c r="W9" s="391"/>
      <c r="X9" s="391"/>
      <c r="Y9" s="391"/>
      <c r="Z9" s="16"/>
      <c r="AA9" s="16"/>
    </row>
    <row r="10" spans="1:27" s="10" customFormat="1" ht="18.75" customHeight="1" x14ac:dyDescent="0.2">
      <c r="A10" s="16"/>
      <c r="B10" s="16"/>
      <c r="C10" s="16"/>
      <c r="D10" s="16"/>
      <c r="E10" s="395" t="s">
        <v>5</v>
      </c>
      <c r="F10" s="395"/>
      <c r="G10" s="395"/>
      <c r="H10" s="395"/>
      <c r="I10" s="395"/>
      <c r="J10" s="395"/>
      <c r="K10" s="395"/>
      <c r="L10" s="395"/>
      <c r="M10" s="395"/>
      <c r="N10" s="395"/>
      <c r="O10" s="395"/>
      <c r="P10" s="395"/>
      <c r="Q10" s="395"/>
      <c r="R10" s="395"/>
      <c r="S10" s="395"/>
      <c r="T10" s="395"/>
      <c r="U10" s="395"/>
      <c r="V10" s="395"/>
      <c r="W10" s="395"/>
      <c r="X10" s="395"/>
      <c r="Y10" s="395"/>
      <c r="Z10" s="16"/>
      <c r="AA10" s="16"/>
    </row>
    <row r="11" spans="1:27" s="10" customFormat="1" ht="18.75" x14ac:dyDescent="0.2">
      <c r="A11" s="16"/>
      <c r="B11" s="16"/>
      <c r="C11" s="16"/>
      <c r="D11" s="16"/>
      <c r="E11" s="151"/>
      <c r="F11" s="151"/>
      <c r="G11" s="151"/>
      <c r="H11" s="151"/>
      <c r="I11" s="151"/>
      <c r="J11" s="151"/>
      <c r="K11" s="151"/>
      <c r="L11" s="151"/>
      <c r="M11" s="151"/>
      <c r="N11" s="151"/>
      <c r="O11" s="151"/>
      <c r="P11" s="151"/>
      <c r="Q11" s="151"/>
      <c r="R11" s="151"/>
      <c r="S11" s="152"/>
      <c r="T11" s="152"/>
      <c r="U11" s="152"/>
      <c r="V11" s="152"/>
      <c r="W11" s="152"/>
      <c r="X11" s="16"/>
      <c r="Y11" s="16"/>
      <c r="Z11" s="16"/>
      <c r="AA11" s="16"/>
    </row>
    <row r="12" spans="1:27" s="10" customFormat="1" ht="18.75" customHeight="1" x14ac:dyDescent="0.2">
      <c r="A12" s="16"/>
      <c r="B12" s="16"/>
      <c r="C12" s="16"/>
      <c r="D12" s="16"/>
      <c r="E12" s="391" t="str">
        <f>'1. паспорт местоположение'!A12</f>
        <v>N_19-1078</v>
      </c>
      <c r="F12" s="391"/>
      <c r="G12" s="391"/>
      <c r="H12" s="391"/>
      <c r="I12" s="391"/>
      <c r="J12" s="391"/>
      <c r="K12" s="391"/>
      <c r="L12" s="391"/>
      <c r="M12" s="391"/>
      <c r="N12" s="391"/>
      <c r="O12" s="391"/>
      <c r="P12" s="391"/>
      <c r="Q12" s="391"/>
      <c r="R12" s="391"/>
      <c r="S12" s="391"/>
      <c r="T12" s="391"/>
      <c r="U12" s="391"/>
      <c r="V12" s="391"/>
      <c r="W12" s="391"/>
      <c r="X12" s="391"/>
      <c r="Y12" s="391"/>
      <c r="Z12" s="16"/>
      <c r="AA12" s="16"/>
    </row>
    <row r="13" spans="1:27" s="10" customFormat="1" ht="18.75" customHeight="1" x14ac:dyDescent="0.2">
      <c r="A13" s="16"/>
      <c r="B13" s="16"/>
      <c r="C13" s="16"/>
      <c r="D13" s="16"/>
      <c r="E13" s="395" t="s">
        <v>4</v>
      </c>
      <c r="F13" s="395"/>
      <c r="G13" s="395"/>
      <c r="H13" s="395"/>
      <c r="I13" s="395"/>
      <c r="J13" s="395"/>
      <c r="K13" s="395"/>
      <c r="L13" s="395"/>
      <c r="M13" s="395"/>
      <c r="N13" s="395"/>
      <c r="O13" s="395"/>
      <c r="P13" s="395"/>
      <c r="Q13" s="395"/>
      <c r="R13" s="395"/>
      <c r="S13" s="395"/>
      <c r="T13" s="395"/>
      <c r="U13" s="395"/>
      <c r="V13" s="395"/>
      <c r="W13" s="395"/>
      <c r="X13" s="395"/>
      <c r="Y13" s="395"/>
      <c r="Z13" s="16"/>
      <c r="AA13" s="16"/>
    </row>
    <row r="14" spans="1:27" s="7" customFormat="1" ht="15.75" customHeight="1" x14ac:dyDescent="0.2">
      <c r="A14" s="153"/>
      <c r="B14" s="153"/>
      <c r="C14" s="153"/>
      <c r="D14" s="153"/>
      <c r="E14" s="154"/>
      <c r="F14" s="154"/>
      <c r="G14" s="154"/>
      <c r="H14" s="154"/>
      <c r="I14" s="154"/>
      <c r="J14" s="154"/>
      <c r="K14" s="154"/>
      <c r="L14" s="154"/>
      <c r="M14" s="154"/>
      <c r="N14" s="154"/>
      <c r="O14" s="154"/>
      <c r="P14" s="154"/>
      <c r="Q14" s="154"/>
      <c r="R14" s="154"/>
      <c r="S14" s="154"/>
      <c r="T14" s="154"/>
      <c r="U14" s="154"/>
      <c r="V14" s="154"/>
      <c r="W14" s="154"/>
      <c r="X14" s="153"/>
      <c r="Y14" s="153"/>
      <c r="Z14" s="153"/>
      <c r="AA14" s="153"/>
    </row>
    <row r="15" spans="1:27" s="2" customFormat="1" ht="39" customHeight="1" x14ac:dyDescent="0.2">
      <c r="A15" s="155"/>
      <c r="B15" s="155"/>
      <c r="C15" s="155"/>
      <c r="D15" s="155"/>
      <c r="E15" s="397" t="str">
        <f>'3.1. паспорт Техсостояние ПС'!A15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F15" s="397"/>
      <c r="G15" s="397"/>
      <c r="H15" s="397"/>
      <c r="I15" s="397"/>
      <c r="J15" s="397"/>
      <c r="K15" s="397"/>
      <c r="L15" s="397"/>
      <c r="M15" s="397"/>
      <c r="N15" s="397"/>
      <c r="O15" s="397"/>
      <c r="P15" s="397"/>
      <c r="Q15" s="397"/>
      <c r="R15" s="397"/>
      <c r="S15" s="397"/>
      <c r="T15" s="397"/>
      <c r="U15" s="397"/>
      <c r="V15" s="397"/>
      <c r="W15" s="397"/>
      <c r="X15" s="397"/>
      <c r="Y15" s="397"/>
      <c r="Z15" s="155"/>
      <c r="AA15" s="155"/>
    </row>
    <row r="16" spans="1:27" s="2" customFormat="1" ht="15" customHeight="1" x14ac:dyDescent="0.2">
      <c r="E16" s="383" t="s">
        <v>3</v>
      </c>
      <c r="F16" s="383"/>
      <c r="G16" s="383"/>
      <c r="H16" s="383"/>
      <c r="I16" s="383"/>
      <c r="J16" s="383"/>
      <c r="K16" s="383"/>
      <c r="L16" s="383"/>
      <c r="M16" s="383"/>
      <c r="N16" s="383"/>
      <c r="O16" s="383"/>
      <c r="P16" s="383"/>
      <c r="Q16" s="383"/>
      <c r="R16" s="383"/>
      <c r="S16" s="383"/>
      <c r="T16" s="383"/>
      <c r="U16" s="383"/>
      <c r="V16" s="383"/>
      <c r="W16" s="383"/>
      <c r="X16" s="383"/>
      <c r="Y16" s="38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362</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51" customFormat="1" ht="21" customHeight="1" x14ac:dyDescent="0.25"/>
    <row r="21" spans="1:27" ht="15.75" customHeight="1" x14ac:dyDescent="0.25">
      <c r="A21" s="416" t="s">
        <v>2</v>
      </c>
      <c r="B21" s="419" t="s">
        <v>369</v>
      </c>
      <c r="C21" s="420"/>
      <c r="D21" s="419" t="s">
        <v>371</v>
      </c>
      <c r="E21" s="420"/>
      <c r="F21" s="412" t="s">
        <v>87</v>
      </c>
      <c r="G21" s="414"/>
      <c r="H21" s="414"/>
      <c r="I21" s="413"/>
      <c r="J21" s="416" t="s">
        <v>372</v>
      </c>
      <c r="K21" s="419" t="s">
        <v>373</v>
      </c>
      <c r="L21" s="420"/>
      <c r="M21" s="419" t="s">
        <v>374</v>
      </c>
      <c r="N21" s="420"/>
      <c r="O21" s="419" t="s">
        <v>361</v>
      </c>
      <c r="P21" s="420"/>
      <c r="Q21" s="419" t="s">
        <v>119</v>
      </c>
      <c r="R21" s="420"/>
      <c r="S21" s="416" t="s">
        <v>118</v>
      </c>
      <c r="T21" s="416" t="s">
        <v>375</v>
      </c>
      <c r="U21" s="416" t="s">
        <v>370</v>
      </c>
      <c r="V21" s="419" t="s">
        <v>117</v>
      </c>
      <c r="W21" s="420"/>
      <c r="X21" s="412" t="s">
        <v>110</v>
      </c>
      <c r="Y21" s="414"/>
      <c r="Z21" s="412" t="s">
        <v>109</v>
      </c>
      <c r="AA21" s="414"/>
    </row>
    <row r="22" spans="1:27" ht="216" customHeight="1" x14ac:dyDescent="0.25">
      <c r="A22" s="417"/>
      <c r="B22" s="421"/>
      <c r="C22" s="422"/>
      <c r="D22" s="421"/>
      <c r="E22" s="422"/>
      <c r="F22" s="412" t="s">
        <v>116</v>
      </c>
      <c r="G22" s="413"/>
      <c r="H22" s="412" t="s">
        <v>115</v>
      </c>
      <c r="I22" s="413"/>
      <c r="J22" s="418"/>
      <c r="K22" s="421"/>
      <c r="L22" s="422"/>
      <c r="M22" s="421"/>
      <c r="N22" s="422"/>
      <c r="O22" s="421"/>
      <c r="P22" s="422"/>
      <c r="Q22" s="421"/>
      <c r="R22" s="422"/>
      <c r="S22" s="418"/>
      <c r="T22" s="418"/>
      <c r="U22" s="418"/>
      <c r="V22" s="421"/>
      <c r="W22" s="422"/>
      <c r="X22" s="74" t="s">
        <v>108</v>
      </c>
      <c r="Y22" s="74" t="s">
        <v>359</v>
      </c>
      <c r="Z22" s="74" t="s">
        <v>107</v>
      </c>
      <c r="AA22" s="74" t="s">
        <v>106</v>
      </c>
    </row>
    <row r="23" spans="1:27" ht="60" customHeight="1" x14ac:dyDescent="0.25">
      <c r="A23" s="418"/>
      <c r="B23" s="109" t="s">
        <v>104</v>
      </c>
      <c r="C23" s="109" t="s">
        <v>105</v>
      </c>
      <c r="D23" s="75" t="s">
        <v>104</v>
      </c>
      <c r="E23" s="75" t="s">
        <v>105</v>
      </c>
      <c r="F23" s="75" t="s">
        <v>104</v>
      </c>
      <c r="G23" s="75" t="s">
        <v>105</v>
      </c>
      <c r="H23" s="75" t="s">
        <v>104</v>
      </c>
      <c r="I23" s="75" t="s">
        <v>105</v>
      </c>
      <c r="J23" s="75" t="s">
        <v>104</v>
      </c>
      <c r="K23" s="75" t="s">
        <v>104</v>
      </c>
      <c r="L23" s="75" t="s">
        <v>105</v>
      </c>
      <c r="M23" s="75" t="s">
        <v>104</v>
      </c>
      <c r="N23" s="75" t="s">
        <v>105</v>
      </c>
      <c r="O23" s="75" t="s">
        <v>104</v>
      </c>
      <c r="P23" s="75" t="s">
        <v>105</v>
      </c>
      <c r="Q23" s="75" t="s">
        <v>104</v>
      </c>
      <c r="R23" s="75" t="s">
        <v>105</v>
      </c>
      <c r="S23" s="75" t="s">
        <v>104</v>
      </c>
      <c r="T23" s="75" t="s">
        <v>104</v>
      </c>
      <c r="U23" s="75" t="s">
        <v>104</v>
      </c>
      <c r="V23" s="75" t="s">
        <v>104</v>
      </c>
      <c r="W23" s="75" t="s">
        <v>105</v>
      </c>
      <c r="X23" s="75" t="s">
        <v>104</v>
      </c>
      <c r="Y23" s="75" t="s">
        <v>104</v>
      </c>
      <c r="Z23" s="74" t="s">
        <v>104</v>
      </c>
      <c r="AA23" s="74" t="s">
        <v>104</v>
      </c>
    </row>
    <row r="24" spans="1:27" x14ac:dyDescent="0.25">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323" customFormat="1" ht="70.5" customHeight="1" x14ac:dyDescent="0.25">
      <c r="A25" s="325">
        <v>1</v>
      </c>
      <c r="B25" s="325" t="s">
        <v>521</v>
      </c>
      <c r="C25" s="325" t="s">
        <v>521</v>
      </c>
      <c r="D25" s="325" t="s">
        <v>522</v>
      </c>
      <c r="E25" s="325" t="s">
        <v>522</v>
      </c>
      <c r="F25" s="325">
        <v>15</v>
      </c>
      <c r="G25" s="325">
        <v>15</v>
      </c>
      <c r="H25" s="325">
        <v>15</v>
      </c>
      <c r="I25" s="325">
        <v>15</v>
      </c>
      <c r="J25" s="325">
        <v>1988</v>
      </c>
      <c r="K25" s="325">
        <v>2</v>
      </c>
      <c r="L25" s="325">
        <v>2</v>
      </c>
      <c r="M25" s="322">
        <v>70</v>
      </c>
      <c r="N25" s="322">
        <v>70</v>
      </c>
      <c r="O25" s="322" t="s">
        <v>506</v>
      </c>
      <c r="P25" s="322" t="s">
        <v>507</v>
      </c>
      <c r="Q25" s="322">
        <v>0.9</v>
      </c>
      <c r="R25" s="322">
        <v>0.9</v>
      </c>
      <c r="S25" s="325" t="s">
        <v>523</v>
      </c>
      <c r="T25" s="325">
        <v>2010</v>
      </c>
      <c r="U25" s="325">
        <v>3</v>
      </c>
      <c r="V25" s="325" t="s">
        <v>524</v>
      </c>
      <c r="W25" s="325" t="s">
        <v>508</v>
      </c>
      <c r="X25" s="325" t="s">
        <v>530</v>
      </c>
      <c r="Y25" s="325" t="s">
        <v>509</v>
      </c>
      <c r="Z25" s="325" t="s">
        <v>529</v>
      </c>
      <c r="AA25" s="325" t="s">
        <v>517</v>
      </c>
    </row>
    <row r="26" spans="1:27" s="323" customFormat="1" ht="54.75" customHeight="1" x14ac:dyDescent="0.25">
      <c r="A26" s="324"/>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row>
    <row r="27" spans="1:27" s="49" customFormat="1" ht="12.75" x14ac:dyDescent="0.2">
      <c r="A27" s="50"/>
      <c r="B27" s="50"/>
      <c r="C27" s="50"/>
      <c r="E27" s="50"/>
      <c r="X27" s="76"/>
      <c r="Y27" s="76"/>
      <c r="Z27" s="76"/>
      <c r="AA27" s="76"/>
    </row>
    <row r="28" spans="1:27" s="49" customFormat="1" ht="12.75" x14ac:dyDescent="0.2">
      <c r="A28" s="50"/>
      <c r="B28" s="50"/>
      <c r="C28" s="5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79" t="str">
        <f>'3.2 паспорт Техсостояние ЛЭП'!A5</f>
        <v>Год раскрытия информации: 2025 год</v>
      </c>
      <c r="B5" s="379"/>
      <c r="C5" s="379"/>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10" customFormat="1" ht="18.75" x14ac:dyDescent="0.3">
      <c r="A6" s="149"/>
      <c r="B6" s="16"/>
      <c r="C6" s="16"/>
      <c r="E6" s="14"/>
      <c r="F6" s="14"/>
      <c r="G6" s="13"/>
    </row>
    <row r="7" spans="1:29" s="10" customFormat="1" ht="18.75" x14ac:dyDescent="0.2">
      <c r="A7" s="384" t="s">
        <v>6</v>
      </c>
      <c r="B7" s="384"/>
      <c r="C7" s="384"/>
      <c r="D7" s="11"/>
      <c r="E7" s="11"/>
      <c r="F7" s="11"/>
      <c r="G7" s="11"/>
      <c r="H7" s="11"/>
      <c r="I7" s="11"/>
      <c r="J7" s="11"/>
      <c r="K7" s="11"/>
      <c r="L7" s="11"/>
      <c r="M7" s="11"/>
      <c r="N7" s="11"/>
      <c r="O7" s="11"/>
      <c r="P7" s="11"/>
      <c r="Q7" s="11"/>
      <c r="R7" s="11"/>
      <c r="S7" s="11"/>
      <c r="T7" s="11"/>
      <c r="U7" s="11"/>
    </row>
    <row r="8" spans="1:29" s="10" customFormat="1" ht="18.75" x14ac:dyDescent="0.2">
      <c r="A8" s="384"/>
      <c r="B8" s="384"/>
      <c r="C8" s="384"/>
      <c r="D8" s="12"/>
      <c r="E8" s="12"/>
      <c r="F8" s="12"/>
      <c r="G8" s="12"/>
      <c r="H8" s="11"/>
      <c r="I8" s="11"/>
      <c r="J8" s="11"/>
      <c r="K8" s="11"/>
      <c r="L8" s="11"/>
      <c r="M8" s="11"/>
      <c r="N8" s="11"/>
      <c r="O8" s="11"/>
      <c r="P8" s="11"/>
      <c r="Q8" s="11"/>
      <c r="R8" s="11"/>
      <c r="S8" s="11"/>
      <c r="T8" s="11"/>
      <c r="U8" s="11"/>
    </row>
    <row r="9" spans="1:29" s="10" customFormat="1" ht="18.75" x14ac:dyDescent="0.2">
      <c r="A9" s="391" t="str">
        <f>'3.2 паспорт Техсостояние ЛЭП'!E9</f>
        <v>Акционерное общество "Россети Янтарь" ДЗО  ПАО "Россети"</v>
      </c>
      <c r="B9" s="391"/>
      <c r="C9" s="391"/>
      <c r="D9" s="6"/>
      <c r="E9" s="6"/>
      <c r="F9" s="6"/>
      <c r="G9" s="6"/>
      <c r="H9" s="11"/>
      <c r="I9" s="11"/>
      <c r="J9" s="11"/>
      <c r="K9" s="11"/>
      <c r="L9" s="11"/>
      <c r="M9" s="11"/>
      <c r="N9" s="11"/>
      <c r="O9" s="11"/>
      <c r="P9" s="11"/>
      <c r="Q9" s="11"/>
      <c r="R9" s="11"/>
      <c r="S9" s="11"/>
      <c r="T9" s="11"/>
      <c r="U9" s="11"/>
    </row>
    <row r="10" spans="1:29" s="10" customFormat="1" ht="18.75" x14ac:dyDescent="0.2">
      <c r="A10" s="395" t="s">
        <v>5</v>
      </c>
      <c r="B10" s="395"/>
      <c r="C10" s="395"/>
      <c r="D10" s="4"/>
      <c r="E10" s="4"/>
      <c r="F10" s="4"/>
      <c r="G10" s="4"/>
      <c r="H10" s="11"/>
      <c r="I10" s="11"/>
      <c r="J10" s="11"/>
      <c r="K10" s="11"/>
      <c r="L10" s="11"/>
      <c r="M10" s="11"/>
      <c r="N10" s="11"/>
      <c r="O10" s="11"/>
      <c r="P10" s="11"/>
      <c r="Q10" s="11"/>
      <c r="R10" s="11"/>
      <c r="S10" s="11"/>
      <c r="T10" s="11"/>
      <c r="U10" s="11"/>
    </row>
    <row r="11" spans="1:29" s="10" customFormat="1" ht="18.75" x14ac:dyDescent="0.2">
      <c r="A11" s="384"/>
      <c r="B11" s="384"/>
      <c r="C11" s="384"/>
      <c r="D11" s="12"/>
      <c r="E11" s="12"/>
      <c r="F11" s="12"/>
      <c r="G11" s="12"/>
      <c r="H11" s="11"/>
      <c r="I11" s="11"/>
      <c r="J11" s="11"/>
      <c r="K11" s="11"/>
      <c r="L11" s="11"/>
      <c r="M11" s="11"/>
      <c r="N11" s="11"/>
      <c r="O11" s="11"/>
      <c r="P11" s="11"/>
      <c r="Q11" s="11"/>
      <c r="R11" s="11"/>
      <c r="S11" s="11"/>
      <c r="T11" s="11"/>
      <c r="U11" s="11"/>
    </row>
    <row r="12" spans="1:29" s="10" customFormat="1" ht="18.75" x14ac:dyDescent="0.2">
      <c r="A12" s="391" t="str">
        <f>'3.2 паспорт Техсостояние ЛЭП'!E12</f>
        <v>N_19-1078</v>
      </c>
      <c r="B12" s="391"/>
      <c r="C12" s="391"/>
      <c r="D12" s="6"/>
      <c r="E12" s="6"/>
      <c r="F12" s="6"/>
      <c r="G12" s="6"/>
      <c r="H12" s="11"/>
      <c r="I12" s="11"/>
      <c r="J12" s="11"/>
      <c r="K12" s="11"/>
      <c r="L12" s="11"/>
      <c r="M12" s="11"/>
      <c r="N12" s="11"/>
      <c r="O12" s="11"/>
      <c r="P12" s="11"/>
      <c r="Q12" s="11"/>
      <c r="R12" s="11"/>
      <c r="S12" s="11"/>
      <c r="T12" s="11"/>
      <c r="U12" s="11"/>
    </row>
    <row r="13" spans="1:29" s="10" customFormat="1" ht="18.75" x14ac:dyDescent="0.2">
      <c r="A13" s="395" t="s">
        <v>4</v>
      </c>
      <c r="B13" s="395"/>
      <c r="C13" s="39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96"/>
      <c r="B14" s="396"/>
      <c r="C14" s="396"/>
      <c r="D14" s="8"/>
      <c r="E14" s="8"/>
      <c r="F14" s="8"/>
      <c r="G14" s="8"/>
      <c r="H14" s="8"/>
      <c r="I14" s="8"/>
      <c r="J14" s="8"/>
      <c r="K14" s="8"/>
      <c r="L14" s="8"/>
      <c r="M14" s="8"/>
      <c r="N14" s="8"/>
      <c r="O14" s="8"/>
      <c r="P14" s="8"/>
      <c r="Q14" s="8"/>
      <c r="R14" s="8"/>
      <c r="S14" s="8"/>
      <c r="T14" s="8"/>
      <c r="U14" s="8"/>
    </row>
    <row r="15" spans="1:29" s="2" customFormat="1" ht="55.5" customHeight="1" x14ac:dyDescent="0.2">
      <c r="A15" s="397" t="str">
        <f>'3.2 паспорт Техсостояние ЛЭП'!E15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7"/>
      <c r="C15" s="397"/>
      <c r="D15" s="6"/>
      <c r="E15" s="6"/>
      <c r="F15" s="6"/>
      <c r="G15" s="6"/>
      <c r="H15" s="6"/>
      <c r="I15" s="6"/>
      <c r="J15" s="6"/>
      <c r="K15" s="6"/>
      <c r="L15" s="6"/>
      <c r="M15" s="6"/>
      <c r="N15" s="6"/>
      <c r="O15" s="6"/>
      <c r="P15" s="6"/>
      <c r="Q15" s="6"/>
      <c r="R15" s="6"/>
      <c r="S15" s="6"/>
      <c r="T15" s="6"/>
      <c r="U15" s="6"/>
    </row>
    <row r="16" spans="1:29" s="2" customFormat="1" ht="15" customHeight="1" x14ac:dyDescent="0.2">
      <c r="A16" s="383" t="s">
        <v>3</v>
      </c>
      <c r="B16" s="383"/>
      <c r="C16" s="383"/>
      <c r="D16" s="4"/>
      <c r="E16" s="4"/>
      <c r="F16" s="4"/>
      <c r="G16" s="4"/>
      <c r="H16" s="4"/>
      <c r="I16" s="4"/>
      <c r="J16" s="4"/>
      <c r="K16" s="4"/>
      <c r="L16" s="4"/>
      <c r="M16" s="4"/>
      <c r="N16" s="4"/>
      <c r="O16" s="4"/>
      <c r="P16" s="4"/>
      <c r="Q16" s="4"/>
      <c r="R16" s="4"/>
      <c r="S16" s="4"/>
      <c r="T16" s="4"/>
      <c r="U16" s="4"/>
    </row>
    <row r="17" spans="1:21" s="2" customFormat="1" ht="15" customHeight="1" x14ac:dyDescent="0.2">
      <c r="A17" s="415"/>
      <c r="B17" s="415"/>
      <c r="C17" s="415"/>
      <c r="D17" s="3"/>
      <c r="E17" s="3"/>
      <c r="F17" s="3"/>
      <c r="G17" s="3"/>
      <c r="H17" s="3"/>
      <c r="I17" s="3"/>
      <c r="J17" s="3"/>
      <c r="K17" s="3"/>
      <c r="L17" s="3"/>
      <c r="M17" s="3"/>
      <c r="N17" s="3"/>
      <c r="O17" s="3"/>
      <c r="P17" s="3"/>
      <c r="Q17" s="3"/>
      <c r="R17" s="3"/>
    </row>
    <row r="18" spans="1:21" s="2" customFormat="1" ht="27.75" customHeight="1" x14ac:dyDescent="0.2">
      <c r="A18" s="388" t="s">
        <v>354</v>
      </c>
      <c r="B18" s="388"/>
      <c r="C18" s="38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105.75" customHeight="1" x14ac:dyDescent="0.2">
      <c r="A22" s="22" t="s">
        <v>61</v>
      </c>
      <c r="B22" s="28" t="s">
        <v>367</v>
      </c>
      <c r="C22" s="297" t="s">
        <v>525</v>
      </c>
      <c r="D22" s="27"/>
      <c r="E22" s="27"/>
      <c r="F22" s="26"/>
      <c r="G22" s="26"/>
      <c r="H22" s="26"/>
      <c r="I22" s="26"/>
      <c r="J22" s="26"/>
      <c r="K22" s="26"/>
      <c r="L22" s="26"/>
      <c r="M22" s="26"/>
      <c r="N22" s="26"/>
      <c r="O22" s="26"/>
      <c r="P22" s="26"/>
      <c r="Q22" s="25"/>
      <c r="R22" s="25"/>
      <c r="S22" s="25"/>
      <c r="T22" s="25"/>
      <c r="U22" s="25"/>
    </row>
    <row r="23" spans="1:21" ht="157.5" x14ac:dyDescent="0.25">
      <c r="A23" s="22" t="s">
        <v>60</v>
      </c>
      <c r="B23" s="24" t="s">
        <v>57</v>
      </c>
      <c r="C23" s="297" t="s">
        <v>542</v>
      </c>
      <c r="D23" s="21"/>
      <c r="E23" s="321"/>
      <c r="F23" s="21"/>
      <c r="G23" s="21"/>
      <c r="H23" s="21"/>
      <c r="I23" s="21"/>
      <c r="J23" s="21"/>
      <c r="K23" s="21"/>
      <c r="L23" s="21"/>
      <c r="M23" s="21"/>
      <c r="N23" s="21"/>
      <c r="O23" s="21"/>
      <c r="P23" s="21"/>
      <c r="Q23" s="21"/>
      <c r="R23" s="21"/>
      <c r="S23" s="21"/>
      <c r="T23" s="21"/>
      <c r="U23" s="21"/>
    </row>
    <row r="24" spans="1:21" ht="66" customHeight="1" x14ac:dyDescent="0.25">
      <c r="A24" s="22" t="s">
        <v>59</v>
      </c>
      <c r="B24" s="24" t="s">
        <v>408</v>
      </c>
      <c r="C24" s="297" t="s">
        <v>539</v>
      </c>
      <c r="D24" s="21"/>
      <c r="E24" s="21"/>
      <c r="F24" s="21"/>
      <c r="G24" s="21"/>
      <c r="H24" s="21"/>
      <c r="I24" s="21"/>
      <c r="J24" s="21"/>
      <c r="K24" s="21"/>
      <c r="L24" s="21"/>
      <c r="M24" s="21"/>
      <c r="N24" s="21"/>
      <c r="O24" s="21"/>
      <c r="P24" s="21"/>
      <c r="Q24" s="21"/>
      <c r="R24" s="21"/>
      <c r="S24" s="21"/>
      <c r="T24" s="21"/>
      <c r="U24" s="21"/>
    </row>
    <row r="25" spans="1:21" ht="45" customHeight="1" x14ac:dyDescent="0.25">
      <c r="A25" s="22" t="s">
        <v>58</v>
      </c>
      <c r="B25" s="24" t="s">
        <v>387</v>
      </c>
      <c r="C25" s="110" t="s">
        <v>540</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201</v>
      </c>
      <c r="C26" s="37" t="s">
        <v>411</v>
      </c>
      <c r="D26" s="21"/>
      <c r="E26" s="21"/>
      <c r="F26" s="21"/>
      <c r="G26" s="21"/>
      <c r="H26" s="21"/>
      <c r="I26" s="21"/>
      <c r="J26" s="21"/>
      <c r="K26" s="21"/>
      <c r="L26" s="21"/>
      <c r="M26" s="21"/>
      <c r="N26" s="21"/>
      <c r="O26" s="21"/>
      <c r="P26" s="21"/>
      <c r="Q26" s="21"/>
      <c r="R26" s="21"/>
      <c r="S26" s="21"/>
      <c r="T26" s="21"/>
      <c r="U26" s="21"/>
    </row>
    <row r="27" spans="1:21" ht="252" x14ac:dyDescent="0.25">
      <c r="A27" s="22" t="s">
        <v>55</v>
      </c>
      <c r="B27" s="24" t="s">
        <v>368</v>
      </c>
      <c r="C27" s="297" t="s">
        <v>544</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7">
        <v>2025</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7">
        <v>2026</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7" t="s">
        <v>531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sqref="A1:XFD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3" t="s">
        <v>7</v>
      </c>
    </row>
    <row r="3" spans="1:28" ht="18.75" x14ac:dyDescent="0.3">
      <c r="Z3" s="13" t="s">
        <v>64</v>
      </c>
    </row>
    <row r="4" spans="1:28" ht="18.75" customHeight="1" x14ac:dyDescent="0.25">
      <c r="A4" s="379" t="str">
        <f>'3.3 паспорт описание'!A5</f>
        <v>Год раскрытия информации: 2025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row>
    <row r="5" spans="1:28" x14ac:dyDescent="0.25">
      <c r="A5" s="156"/>
      <c r="B5" s="156"/>
      <c r="C5" s="156"/>
      <c r="D5" s="156"/>
      <c r="E5" s="156"/>
      <c r="F5" s="156"/>
      <c r="G5" s="156"/>
      <c r="H5" s="156"/>
      <c r="I5" s="156"/>
      <c r="J5" s="156"/>
      <c r="K5" s="156"/>
      <c r="L5" s="156"/>
      <c r="M5" s="156"/>
      <c r="N5" s="156"/>
      <c r="O5" s="156"/>
      <c r="P5" s="156"/>
      <c r="Q5" s="156"/>
      <c r="R5" s="156"/>
      <c r="S5" s="156"/>
      <c r="T5" s="156"/>
      <c r="U5" s="156"/>
      <c r="V5" s="156"/>
      <c r="W5" s="156"/>
      <c r="X5" s="156"/>
      <c r="Y5" s="156"/>
      <c r="Z5" s="156"/>
    </row>
    <row r="6" spans="1:28" ht="18.75" x14ac:dyDescent="0.25">
      <c r="A6" s="384" t="s">
        <v>6</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106"/>
      <c r="AB6" s="106"/>
    </row>
    <row r="7" spans="1:28"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106"/>
      <c r="AB7" s="106"/>
    </row>
    <row r="8" spans="1:28" ht="15.75" x14ac:dyDescent="0.25">
      <c r="A8" s="391" t="str">
        <f>'3.3 паспорт описание'!A9:C9</f>
        <v>Акционерное общество "Россети Янтарь"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107"/>
      <c r="AB8" s="107"/>
    </row>
    <row r="9" spans="1:28" ht="15.75" x14ac:dyDescent="0.25">
      <c r="A9" s="395" t="s">
        <v>5</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108"/>
      <c r="AB9" s="108"/>
    </row>
    <row r="10" spans="1:28"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106"/>
      <c r="AB10" s="106"/>
    </row>
    <row r="11" spans="1:28" ht="15.75" x14ac:dyDescent="0.25">
      <c r="A11" s="391" t="str">
        <f>'3.3 паспорт описание'!A12:C12</f>
        <v>N_19-1078</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107"/>
      <c r="AB11" s="107"/>
    </row>
    <row r="12" spans="1:28" ht="15.75" x14ac:dyDescent="0.25">
      <c r="A12" s="395" t="s">
        <v>4</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108"/>
      <c r="AB12" s="108"/>
    </row>
    <row r="13" spans="1:28" ht="18.75" x14ac:dyDescent="0.25">
      <c r="A13" s="396"/>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9"/>
      <c r="AB13" s="9"/>
    </row>
    <row r="14" spans="1:28" ht="24.75" customHeight="1" x14ac:dyDescent="0.25">
      <c r="A14" s="397" t="str">
        <f>'3.3 паспорт описание'!A15:C15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107"/>
      <c r="AB14" s="107"/>
    </row>
    <row r="15" spans="1:28" ht="15.75" x14ac:dyDescent="0.25">
      <c r="A15" s="383" t="s">
        <v>3</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108"/>
      <c r="AB15" s="108"/>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16"/>
      <c r="AB16" s="116"/>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16"/>
      <c r="AB17" s="116"/>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16"/>
      <c r="AB18" s="116"/>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16"/>
      <c r="AB19" s="116"/>
    </row>
    <row r="20" spans="1:28"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117"/>
      <c r="AB20" s="117"/>
    </row>
    <row r="21" spans="1:28" x14ac:dyDescent="0.25">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17"/>
      <c r="AB21" s="117"/>
    </row>
    <row r="22" spans="1:28" x14ac:dyDescent="0.25">
      <c r="A22" s="424" t="s">
        <v>386</v>
      </c>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118"/>
      <c r="AB22" s="118"/>
    </row>
    <row r="23" spans="1:28" ht="32.25" customHeight="1" x14ac:dyDescent="0.25">
      <c r="A23" s="426" t="s">
        <v>271</v>
      </c>
      <c r="B23" s="427"/>
      <c r="C23" s="427"/>
      <c r="D23" s="427"/>
      <c r="E23" s="427"/>
      <c r="F23" s="427"/>
      <c r="G23" s="427"/>
      <c r="H23" s="427"/>
      <c r="I23" s="427"/>
      <c r="J23" s="427"/>
      <c r="K23" s="427"/>
      <c r="L23" s="428"/>
      <c r="M23" s="425" t="s">
        <v>272</v>
      </c>
      <c r="N23" s="425"/>
      <c r="O23" s="425"/>
      <c r="P23" s="425"/>
      <c r="Q23" s="425"/>
      <c r="R23" s="425"/>
      <c r="S23" s="425"/>
      <c r="T23" s="425"/>
      <c r="U23" s="425"/>
      <c r="V23" s="425"/>
      <c r="W23" s="425"/>
      <c r="X23" s="425"/>
      <c r="Y23" s="425"/>
      <c r="Z23" s="425"/>
    </row>
    <row r="24" spans="1:28" ht="151.5" customHeight="1" x14ac:dyDescent="0.25">
      <c r="A24" s="71" t="s">
        <v>203</v>
      </c>
      <c r="B24" s="72" t="s">
        <v>210</v>
      </c>
      <c r="C24" s="71" t="s">
        <v>266</v>
      </c>
      <c r="D24" s="71" t="s">
        <v>204</v>
      </c>
      <c r="E24" s="71" t="s">
        <v>267</v>
      </c>
      <c r="F24" s="71" t="s">
        <v>269</v>
      </c>
      <c r="G24" s="71" t="s">
        <v>268</v>
      </c>
      <c r="H24" s="71" t="s">
        <v>205</v>
      </c>
      <c r="I24" s="71" t="s">
        <v>270</v>
      </c>
      <c r="J24" s="71" t="s">
        <v>211</v>
      </c>
      <c r="K24" s="72" t="s">
        <v>209</v>
      </c>
      <c r="L24" s="72" t="s">
        <v>206</v>
      </c>
      <c r="M24" s="73" t="s">
        <v>218</v>
      </c>
      <c r="N24" s="72" t="s">
        <v>395</v>
      </c>
      <c r="O24" s="71" t="s">
        <v>216</v>
      </c>
      <c r="P24" s="71" t="s">
        <v>217</v>
      </c>
      <c r="Q24" s="71" t="s">
        <v>215</v>
      </c>
      <c r="R24" s="71" t="s">
        <v>205</v>
      </c>
      <c r="S24" s="71" t="s">
        <v>214</v>
      </c>
      <c r="T24" s="71" t="s">
        <v>213</v>
      </c>
      <c r="U24" s="71" t="s">
        <v>265</v>
      </c>
      <c r="V24" s="71" t="s">
        <v>215</v>
      </c>
      <c r="W24" s="78" t="s">
        <v>208</v>
      </c>
      <c r="X24" s="78" t="s">
        <v>220</v>
      </c>
      <c r="Y24" s="78" t="s">
        <v>221</v>
      </c>
      <c r="Z24" s="80" t="s">
        <v>219</v>
      </c>
    </row>
    <row r="25" spans="1:28" ht="16.5" customHeight="1" x14ac:dyDescent="0.25">
      <c r="A25" s="71">
        <v>1</v>
      </c>
      <c r="B25" s="72">
        <v>2</v>
      </c>
      <c r="C25" s="71">
        <v>3</v>
      </c>
      <c r="D25" s="72">
        <v>4</v>
      </c>
      <c r="E25" s="71">
        <v>5</v>
      </c>
      <c r="F25" s="72">
        <v>6</v>
      </c>
      <c r="G25" s="71">
        <v>7</v>
      </c>
      <c r="H25" s="72">
        <v>8</v>
      </c>
      <c r="I25" s="71">
        <v>9</v>
      </c>
      <c r="J25" s="72">
        <v>10</v>
      </c>
      <c r="K25" s="119">
        <v>11</v>
      </c>
      <c r="L25" s="72">
        <v>12</v>
      </c>
      <c r="M25" s="119">
        <v>13</v>
      </c>
      <c r="N25" s="72">
        <v>14</v>
      </c>
      <c r="O25" s="119">
        <v>15</v>
      </c>
      <c r="P25" s="72">
        <v>16</v>
      </c>
      <c r="Q25" s="119">
        <v>17</v>
      </c>
      <c r="R25" s="72">
        <v>18</v>
      </c>
      <c r="S25" s="119">
        <v>19</v>
      </c>
      <c r="T25" s="72">
        <v>20</v>
      </c>
      <c r="U25" s="119">
        <v>21</v>
      </c>
      <c r="V25" s="72">
        <v>22</v>
      </c>
      <c r="W25" s="119">
        <v>23</v>
      </c>
      <c r="X25" s="72">
        <v>24</v>
      </c>
      <c r="Y25" s="119">
        <v>25</v>
      </c>
      <c r="Z25" s="72">
        <v>26</v>
      </c>
    </row>
    <row r="26" spans="1:28" ht="45.75" customHeight="1" x14ac:dyDescent="0.25">
      <c r="A26" s="145" t="s">
        <v>273</v>
      </c>
      <c r="B26" s="145" t="s">
        <v>273</v>
      </c>
      <c r="C26" s="145" t="s">
        <v>273</v>
      </c>
      <c r="D26" s="145" t="s">
        <v>273</v>
      </c>
      <c r="E26" s="145" t="s">
        <v>273</v>
      </c>
      <c r="F26" s="145" t="s">
        <v>273</v>
      </c>
      <c r="G26" s="145" t="s">
        <v>273</v>
      </c>
      <c r="H26" s="145" t="s">
        <v>273</v>
      </c>
      <c r="I26" s="145" t="s">
        <v>273</v>
      </c>
      <c r="J26" s="145" t="s">
        <v>273</v>
      </c>
      <c r="K26" s="145" t="s">
        <v>273</v>
      </c>
      <c r="L26" s="145" t="s">
        <v>273</v>
      </c>
      <c r="M26" s="145" t="s">
        <v>273</v>
      </c>
      <c r="N26" s="145" t="s">
        <v>273</v>
      </c>
      <c r="O26" s="145" t="s">
        <v>273</v>
      </c>
      <c r="P26" s="145" t="s">
        <v>273</v>
      </c>
      <c r="Q26" s="145" t="s">
        <v>273</v>
      </c>
      <c r="R26" s="145" t="s">
        <v>273</v>
      </c>
      <c r="S26" s="145" t="s">
        <v>273</v>
      </c>
      <c r="T26" s="145" t="s">
        <v>273</v>
      </c>
      <c r="U26" s="145" t="s">
        <v>273</v>
      </c>
      <c r="V26" s="145" t="s">
        <v>273</v>
      </c>
      <c r="W26" s="145" t="s">
        <v>273</v>
      </c>
      <c r="X26" s="145" t="s">
        <v>273</v>
      </c>
      <c r="Y26" s="145" t="s">
        <v>273</v>
      </c>
      <c r="Z26" s="145" t="s">
        <v>273</v>
      </c>
    </row>
    <row r="27" spans="1:28" x14ac:dyDescent="0.25">
      <c r="A27" s="66"/>
      <c r="B27" s="66"/>
      <c r="C27" s="66"/>
      <c r="D27" s="66"/>
      <c r="E27" s="66"/>
      <c r="F27" s="67"/>
      <c r="G27" s="67"/>
      <c r="H27" s="66"/>
      <c r="I27" s="67"/>
      <c r="J27" s="67"/>
      <c r="K27" s="68"/>
      <c r="L27" s="66"/>
      <c r="M27" s="68"/>
      <c r="N27" s="66"/>
      <c r="O27" s="66"/>
      <c r="P27" s="66"/>
      <c r="Q27" s="66"/>
      <c r="R27" s="66"/>
      <c r="S27" s="66"/>
      <c r="T27" s="66"/>
      <c r="U27" s="66"/>
      <c r="V27" s="66"/>
      <c r="W27" s="66"/>
      <c r="X27" s="66"/>
      <c r="Y27" s="66"/>
      <c r="Z27" s="66"/>
    </row>
    <row r="28" spans="1:28" x14ac:dyDescent="0.25">
      <c r="A28" s="66"/>
      <c r="B28" s="66"/>
      <c r="C28" s="66"/>
      <c r="D28" s="66"/>
      <c r="E28" s="66"/>
      <c r="F28" s="67"/>
      <c r="G28" s="67"/>
      <c r="H28" s="66"/>
      <c r="I28" s="67"/>
      <c r="J28" s="67"/>
      <c r="K28" s="68"/>
      <c r="L28" s="69"/>
      <c r="M28" s="68"/>
      <c r="N28" s="68"/>
      <c r="O28" s="68"/>
      <c r="P28" s="68"/>
      <c r="Q28" s="68"/>
      <c r="R28" s="68"/>
      <c r="S28" s="68"/>
      <c r="T28" s="68"/>
      <c r="U28" s="68"/>
      <c r="V28" s="68"/>
      <c r="W28" s="68"/>
      <c r="X28" s="68"/>
      <c r="Y28" s="68"/>
      <c r="Z28" s="68"/>
    </row>
    <row r="29" spans="1:28" x14ac:dyDescent="0.25">
      <c r="A29" s="66"/>
      <c r="B29" s="66"/>
      <c r="C29" s="66"/>
      <c r="D29" s="66"/>
      <c r="E29" s="66"/>
      <c r="F29" s="67"/>
      <c r="G29" s="67"/>
      <c r="H29" s="66"/>
      <c r="I29" s="67"/>
      <c r="J29" s="67"/>
      <c r="K29" s="68"/>
      <c r="L29" s="69"/>
      <c r="M29" s="66"/>
      <c r="N29" s="66"/>
      <c r="O29" s="66"/>
      <c r="P29" s="66"/>
      <c r="Q29" s="66"/>
      <c r="R29" s="66"/>
      <c r="S29" s="66"/>
      <c r="T29" s="66"/>
      <c r="U29" s="66"/>
      <c r="V29" s="66"/>
      <c r="W29" s="66"/>
      <c r="X29" s="66"/>
      <c r="Y29" s="66"/>
      <c r="Z29" s="66"/>
    </row>
    <row r="30" spans="1:28" x14ac:dyDescent="0.25">
      <c r="A30" s="66"/>
      <c r="B30" s="66"/>
      <c r="C30" s="66"/>
      <c r="D30" s="66"/>
      <c r="E30" s="66"/>
      <c r="F30" s="67"/>
      <c r="G30" s="67"/>
      <c r="H30" s="66"/>
      <c r="I30" s="67"/>
      <c r="J30" s="67"/>
      <c r="K30" s="68"/>
      <c r="L30" s="69"/>
      <c r="M30" s="66"/>
      <c r="N30" s="66"/>
      <c r="O30" s="66"/>
      <c r="P30" s="66"/>
      <c r="Q30" s="66"/>
      <c r="R30" s="66"/>
      <c r="S30" s="66"/>
      <c r="T30" s="66"/>
      <c r="U30" s="66"/>
      <c r="V30" s="66"/>
      <c r="W30" s="66"/>
      <c r="X30" s="66"/>
      <c r="Y30" s="66"/>
      <c r="Z30" s="66"/>
    </row>
    <row r="31" spans="1:28" x14ac:dyDescent="0.25">
      <c r="A31" s="66"/>
      <c r="B31" s="66"/>
      <c r="C31" s="66"/>
      <c r="D31" s="66"/>
      <c r="E31" s="66"/>
      <c r="F31" s="66"/>
      <c r="G31" s="66"/>
      <c r="H31" s="66"/>
      <c r="I31" s="66"/>
      <c r="J31" s="66"/>
      <c r="K31" s="66"/>
      <c r="L31" s="69"/>
      <c r="M31" s="66"/>
      <c r="N31" s="66"/>
      <c r="O31" s="66"/>
      <c r="P31" s="66"/>
      <c r="Q31" s="66"/>
      <c r="R31" s="66"/>
      <c r="S31" s="66"/>
      <c r="T31" s="66"/>
      <c r="U31" s="66"/>
      <c r="V31" s="66"/>
      <c r="W31" s="66"/>
      <c r="X31" s="66"/>
      <c r="Y31" s="66"/>
      <c r="Z31" s="66"/>
    </row>
    <row r="32" spans="1:28" x14ac:dyDescent="0.25">
      <c r="A32" s="70"/>
      <c r="B32" s="70"/>
      <c r="C32" s="67"/>
      <c r="D32" s="67"/>
      <c r="E32" s="67"/>
      <c r="F32" s="67"/>
      <c r="G32" s="67"/>
      <c r="H32" s="67"/>
      <c r="I32" s="67"/>
      <c r="J32" s="67"/>
      <c r="K32" s="66"/>
      <c r="L32" s="66"/>
      <c r="M32" s="66"/>
      <c r="N32" s="66"/>
      <c r="O32" s="66"/>
      <c r="P32" s="66"/>
      <c r="Q32" s="66"/>
      <c r="R32" s="66"/>
      <c r="S32" s="66"/>
      <c r="T32" s="66"/>
      <c r="U32" s="66"/>
      <c r="V32" s="66"/>
      <c r="W32" s="66"/>
      <c r="X32" s="66"/>
      <c r="Y32" s="66"/>
      <c r="Z32" s="66"/>
    </row>
    <row r="33" spans="1:26" x14ac:dyDescent="0.25">
      <c r="A33" s="66"/>
      <c r="B33" s="66"/>
      <c r="C33" s="66"/>
      <c r="D33" s="66"/>
      <c r="E33" s="66"/>
      <c r="F33" s="66"/>
      <c r="G33" s="66"/>
      <c r="H33" s="66"/>
      <c r="I33" s="66"/>
      <c r="J33" s="66"/>
      <c r="K33" s="66"/>
      <c r="L33" s="66"/>
      <c r="M33" s="66"/>
      <c r="N33" s="66"/>
      <c r="O33" s="66"/>
      <c r="P33" s="66"/>
      <c r="Q33" s="66"/>
      <c r="R33" s="66"/>
      <c r="S33" s="66"/>
      <c r="T33" s="66"/>
      <c r="U33" s="66"/>
      <c r="V33" s="66"/>
      <c r="W33" s="66"/>
      <c r="X33" s="66"/>
      <c r="Y33" s="66"/>
      <c r="Z33" s="66"/>
    </row>
    <row r="37" spans="1:26" x14ac:dyDescent="0.25">
      <c r="A37" s="7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431" t="str">
        <f>'3.4. Паспорт надежность'!A4</f>
        <v>Год раскрытия информации: 2025 год</v>
      </c>
      <c r="B5" s="431"/>
      <c r="C5" s="431"/>
      <c r="D5" s="431"/>
      <c r="E5" s="431"/>
      <c r="F5" s="431"/>
      <c r="G5" s="431"/>
      <c r="H5" s="431"/>
      <c r="I5" s="431"/>
      <c r="J5" s="431"/>
      <c r="K5" s="431"/>
      <c r="L5" s="431"/>
      <c r="M5" s="431"/>
      <c r="N5" s="431"/>
      <c r="O5" s="431"/>
      <c r="P5" s="115"/>
      <c r="Q5" s="115"/>
      <c r="R5" s="115"/>
      <c r="S5" s="115"/>
      <c r="T5" s="115"/>
      <c r="U5" s="115"/>
      <c r="V5" s="115"/>
      <c r="W5" s="115"/>
      <c r="X5" s="115"/>
      <c r="Y5" s="115"/>
      <c r="Z5" s="115"/>
      <c r="AA5" s="115"/>
      <c r="AB5" s="115"/>
    </row>
    <row r="6" spans="1:28" s="10" customFormat="1" ht="18.75" x14ac:dyDescent="0.3">
      <c r="A6" s="149"/>
      <c r="B6" s="149"/>
      <c r="C6" s="16"/>
      <c r="D6" s="16"/>
      <c r="E6" s="16"/>
      <c r="F6" s="16"/>
      <c r="G6" s="16"/>
      <c r="H6" s="16"/>
      <c r="I6" s="16"/>
      <c r="J6" s="16"/>
      <c r="K6" s="16"/>
      <c r="L6" s="13"/>
      <c r="M6" s="16"/>
      <c r="N6" s="16"/>
      <c r="O6" s="16"/>
    </row>
    <row r="7" spans="1:28" s="10" customFormat="1" ht="18.75" x14ac:dyDescent="0.2">
      <c r="A7" s="384" t="s">
        <v>6</v>
      </c>
      <c r="B7" s="384"/>
      <c r="C7" s="384"/>
      <c r="D7" s="384"/>
      <c r="E7" s="384"/>
      <c r="F7" s="384"/>
      <c r="G7" s="384"/>
      <c r="H7" s="384"/>
      <c r="I7" s="384"/>
      <c r="J7" s="384"/>
      <c r="K7" s="384"/>
      <c r="L7" s="384"/>
      <c r="M7" s="384"/>
      <c r="N7" s="384"/>
      <c r="O7" s="384"/>
      <c r="P7" s="11"/>
      <c r="Q7" s="11"/>
      <c r="R7" s="11"/>
      <c r="S7" s="11"/>
      <c r="T7" s="11"/>
      <c r="U7" s="11"/>
      <c r="V7" s="11"/>
      <c r="W7" s="11"/>
      <c r="X7" s="11"/>
      <c r="Y7" s="11"/>
      <c r="Z7" s="11"/>
    </row>
    <row r="8" spans="1:28" s="10" customFormat="1" ht="18.75" x14ac:dyDescent="0.2">
      <c r="A8" s="384"/>
      <c r="B8" s="384"/>
      <c r="C8" s="384"/>
      <c r="D8" s="384"/>
      <c r="E8" s="384"/>
      <c r="F8" s="384"/>
      <c r="G8" s="384"/>
      <c r="H8" s="384"/>
      <c r="I8" s="384"/>
      <c r="J8" s="384"/>
      <c r="K8" s="384"/>
      <c r="L8" s="384"/>
      <c r="M8" s="384"/>
      <c r="N8" s="384"/>
      <c r="O8" s="384"/>
      <c r="P8" s="11"/>
      <c r="Q8" s="11"/>
      <c r="R8" s="11"/>
      <c r="S8" s="11"/>
      <c r="T8" s="11"/>
      <c r="U8" s="11"/>
      <c r="V8" s="11"/>
      <c r="W8" s="11"/>
      <c r="X8" s="11"/>
      <c r="Y8" s="11"/>
      <c r="Z8" s="11"/>
    </row>
    <row r="9" spans="1:28" s="10" customFormat="1" ht="18.75" x14ac:dyDescent="0.2">
      <c r="A9" s="397" t="str">
        <f>'3.4. Паспорт надежность'!A8</f>
        <v>Акционерное общество "Россети Янтарь" ДЗО  ПАО "Россети"</v>
      </c>
      <c r="B9" s="397"/>
      <c r="C9" s="397"/>
      <c r="D9" s="397"/>
      <c r="E9" s="397"/>
      <c r="F9" s="397"/>
      <c r="G9" s="397"/>
      <c r="H9" s="397"/>
      <c r="I9" s="397"/>
      <c r="J9" s="397"/>
      <c r="K9" s="397"/>
      <c r="L9" s="397"/>
      <c r="M9" s="397"/>
      <c r="N9" s="397"/>
      <c r="O9" s="397"/>
      <c r="P9" s="11"/>
      <c r="Q9" s="11"/>
      <c r="R9" s="11"/>
      <c r="S9" s="11"/>
      <c r="T9" s="11"/>
      <c r="U9" s="11"/>
      <c r="V9" s="11"/>
      <c r="W9" s="11"/>
      <c r="X9" s="11"/>
      <c r="Y9" s="11"/>
      <c r="Z9" s="11"/>
    </row>
    <row r="10" spans="1:28" s="10" customFormat="1" ht="18.75" x14ac:dyDescent="0.2">
      <c r="A10" s="395" t="s">
        <v>5</v>
      </c>
      <c r="B10" s="395"/>
      <c r="C10" s="395"/>
      <c r="D10" s="395"/>
      <c r="E10" s="395"/>
      <c r="F10" s="395"/>
      <c r="G10" s="395"/>
      <c r="H10" s="395"/>
      <c r="I10" s="395"/>
      <c r="J10" s="395"/>
      <c r="K10" s="395"/>
      <c r="L10" s="395"/>
      <c r="M10" s="395"/>
      <c r="N10" s="395"/>
      <c r="O10" s="395"/>
      <c r="P10" s="11"/>
      <c r="Q10" s="11"/>
      <c r="R10" s="11"/>
      <c r="S10" s="11"/>
      <c r="T10" s="11"/>
      <c r="U10" s="11"/>
      <c r="V10" s="11"/>
      <c r="W10" s="11"/>
      <c r="X10" s="11"/>
      <c r="Y10" s="11"/>
      <c r="Z10" s="11"/>
    </row>
    <row r="11" spans="1:28" s="10" customFormat="1" ht="18.75" x14ac:dyDescent="0.2">
      <c r="A11" s="384"/>
      <c r="B11" s="384"/>
      <c r="C11" s="384"/>
      <c r="D11" s="384"/>
      <c r="E11" s="384"/>
      <c r="F11" s="384"/>
      <c r="G11" s="384"/>
      <c r="H11" s="384"/>
      <c r="I11" s="384"/>
      <c r="J11" s="384"/>
      <c r="K11" s="384"/>
      <c r="L11" s="384"/>
      <c r="M11" s="384"/>
      <c r="N11" s="384"/>
      <c r="O11" s="384"/>
      <c r="P11" s="11"/>
      <c r="Q11" s="11"/>
      <c r="R11" s="11"/>
      <c r="S11" s="11"/>
      <c r="T11" s="11"/>
      <c r="U11" s="11"/>
      <c r="V11" s="11"/>
      <c r="W11" s="11"/>
      <c r="X11" s="11"/>
      <c r="Y11" s="11"/>
      <c r="Z11" s="11"/>
    </row>
    <row r="12" spans="1:28" s="10" customFormat="1" ht="18.75" x14ac:dyDescent="0.2">
      <c r="A12" s="397" t="str">
        <f>'3.4. Паспорт надежность'!A11</f>
        <v>N_19-1078</v>
      </c>
      <c r="B12" s="397"/>
      <c r="C12" s="397"/>
      <c r="D12" s="397"/>
      <c r="E12" s="397"/>
      <c r="F12" s="397"/>
      <c r="G12" s="397"/>
      <c r="H12" s="397"/>
      <c r="I12" s="397"/>
      <c r="J12" s="397"/>
      <c r="K12" s="397"/>
      <c r="L12" s="397"/>
      <c r="M12" s="397"/>
      <c r="N12" s="397"/>
      <c r="O12" s="397"/>
      <c r="P12" s="11"/>
      <c r="Q12" s="11"/>
      <c r="R12" s="11"/>
      <c r="S12" s="11"/>
      <c r="T12" s="11"/>
      <c r="U12" s="11"/>
      <c r="V12" s="11"/>
      <c r="W12" s="11"/>
      <c r="X12" s="11"/>
      <c r="Y12" s="11"/>
      <c r="Z12" s="11"/>
    </row>
    <row r="13" spans="1:28" s="10" customFormat="1" ht="18.75" x14ac:dyDescent="0.2">
      <c r="A13" s="395" t="s">
        <v>4</v>
      </c>
      <c r="B13" s="395"/>
      <c r="C13" s="395"/>
      <c r="D13" s="395"/>
      <c r="E13" s="395"/>
      <c r="F13" s="395"/>
      <c r="G13" s="395"/>
      <c r="H13" s="395"/>
      <c r="I13" s="395"/>
      <c r="J13" s="395"/>
      <c r="K13" s="395"/>
      <c r="L13" s="395"/>
      <c r="M13" s="395"/>
      <c r="N13" s="395"/>
      <c r="O13" s="395"/>
      <c r="P13" s="11"/>
      <c r="Q13" s="11"/>
      <c r="R13" s="11"/>
      <c r="S13" s="11"/>
      <c r="T13" s="11"/>
      <c r="U13" s="11"/>
      <c r="V13" s="11"/>
      <c r="W13" s="11"/>
      <c r="X13" s="11"/>
      <c r="Y13" s="11"/>
      <c r="Z13" s="11"/>
    </row>
    <row r="14" spans="1:28" s="7" customFormat="1" ht="15.75" customHeight="1" x14ac:dyDescent="0.2">
      <c r="A14" s="396"/>
      <c r="B14" s="396"/>
      <c r="C14" s="396"/>
      <c r="D14" s="396"/>
      <c r="E14" s="396"/>
      <c r="F14" s="396"/>
      <c r="G14" s="396"/>
      <c r="H14" s="396"/>
      <c r="I14" s="396"/>
      <c r="J14" s="396"/>
      <c r="K14" s="396"/>
      <c r="L14" s="396"/>
      <c r="M14" s="396"/>
      <c r="N14" s="396"/>
      <c r="O14" s="396"/>
      <c r="P14" s="8"/>
      <c r="Q14" s="8"/>
      <c r="R14" s="8"/>
      <c r="S14" s="8"/>
      <c r="T14" s="8"/>
      <c r="U14" s="8"/>
      <c r="V14" s="8"/>
      <c r="W14" s="8"/>
      <c r="X14" s="8"/>
      <c r="Y14" s="8"/>
      <c r="Z14" s="8"/>
    </row>
    <row r="15" spans="1:28" s="2" customFormat="1" ht="46.5" customHeight="1" x14ac:dyDescent="0.2">
      <c r="A15" s="397" t="str">
        <f>'3.4. Паспорт надежность'!A14</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7"/>
      <c r="C15" s="397"/>
      <c r="D15" s="397"/>
      <c r="E15" s="397"/>
      <c r="F15" s="397"/>
      <c r="G15" s="397"/>
      <c r="H15" s="397"/>
      <c r="I15" s="397"/>
      <c r="J15" s="397"/>
      <c r="K15" s="397"/>
      <c r="L15" s="397"/>
      <c r="M15" s="397"/>
      <c r="N15" s="397"/>
      <c r="O15" s="397"/>
      <c r="P15" s="6"/>
      <c r="Q15" s="6"/>
      <c r="R15" s="6"/>
      <c r="S15" s="6"/>
      <c r="T15" s="6"/>
      <c r="U15" s="6"/>
      <c r="V15" s="6"/>
      <c r="W15" s="6"/>
      <c r="X15" s="6"/>
      <c r="Y15" s="6"/>
      <c r="Z15" s="6"/>
    </row>
    <row r="16" spans="1:28" s="2" customFormat="1" ht="15" customHeight="1" x14ac:dyDescent="0.2">
      <c r="A16" s="383" t="s">
        <v>3</v>
      </c>
      <c r="B16" s="383"/>
      <c r="C16" s="383"/>
      <c r="D16" s="383"/>
      <c r="E16" s="383"/>
      <c r="F16" s="383"/>
      <c r="G16" s="383"/>
      <c r="H16" s="383"/>
      <c r="I16" s="383"/>
      <c r="J16" s="383"/>
      <c r="K16" s="383"/>
      <c r="L16" s="383"/>
      <c r="M16" s="383"/>
      <c r="N16" s="383"/>
      <c r="O16" s="383"/>
      <c r="P16" s="4"/>
      <c r="Q16" s="4"/>
      <c r="R16" s="4"/>
      <c r="S16" s="4"/>
      <c r="T16" s="4"/>
      <c r="U16" s="4"/>
      <c r="V16" s="4"/>
      <c r="W16" s="4"/>
      <c r="X16" s="4"/>
      <c r="Y16" s="4"/>
      <c r="Z16" s="4"/>
    </row>
    <row r="17" spans="1:26" s="2" customFormat="1" ht="15" customHeight="1" x14ac:dyDescent="0.2">
      <c r="A17" s="415"/>
      <c r="B17" s="415"/>
      <c r="C17" s="415"/>
      <c r="D17" s="415"/>
      <c r="E17" s="415"/>
      <c r="F17" s="415"/>
      <c r="G17" s="415"/>
      <c r="H17" s="415"/>
      <c r="I17" s="415"/>
      <c r="J17" s="415"/>
      <c r="K17" s="415"/>
      <c r="L17" s="415"/>
      <c r="M17" s="415"/>
      <c r="N17" s="415"/>
      <c r="O17" s="415"/>
      <c r="P17" s="3"/>
      <c r="Q17" s="3"/>
      <c r="R17" s="3"/>
      <c r="S17" s="3"/>
      <c r="T17" s="3"/>
      <c r="U17" s="3"/>
      <c r="V17" s="3"/>
      <c r="W17" s="3"/>
    </row>
    <row r="18" spans="1:26" s="2" customFormat="1" ht="91.5" customHeight="1" x14ac:dyDescent="0.2">
      <c r="A18" s="430" t="s">
        <v>363</v>
      </c>
      <c r="B18" s="430"/>
      <c r="C18" s="430"/>
      <c r="D18" s="430"/>
      <c r="E18" s="430"/>
      <c r="F18" s="430"/>
      <c r="G18" s="430"/>
      <c r="H18" s="430"/>
      <c r="I18" s="430"/>
      <c r="J18" s="430"/>
      <c r="K18" s="430"/>
      <c r="L18" s="430"/>
      <c r="M18" s="430"/>
      <c r="N18" s="430"/>
      <c r="O18" s="430"/>
      <c r="P18" s="5"/>
      <c r="Q18" s="5"/>
      <c r="R18" s="5"/>
      <c r="S18" s="5"/>
      <c r="T18" s="5"/>
      <c r="U18" s="5"/>
      <c r="V18" s="5"/>
      <c r="W18" s="5"/>
      <c r="X18" s="5"/>
      <c r="Y18" s="5"/>
      <c r="Z18" s="5"/>
    </row>
    <row r="19" spans="1:26" s="2" customFormat="1" ht="78" customHeight="1" x14ac:dyDescent="0.2">
      <c r="A19" s="432" t="s">
        <v>2</v>
      </c>
      <c r="B19" s="432" t="s">
        <v>81</v>
      </c>
      <c r="C19" s="432" t="s">
        <v>80</v>
      </c>
      <c r="D19" s="432" t="s">
        <v>72</v>
      </c>
      <c r="E19" s="433" t="s">
        <v>79</v>
      </c>
      <c r="F19" s="434"/>
      <c r="G19" s="434"/>
      <c r="H19" s="434"/>
      <c r="I19" s="435"/>
      <c r="J19" s="432" t="s">
        <v>78</v>
      </c>
      <c r="K19" s="432"/>
      <c r="L19" s="432"/>
      <c r="M19" s="432"/>
      <c r="N19" s="432"/>
      <c r="O19" s="432"/>
      <c r="P19" s="326"/>
      <c r="Q19" s="326"/>
      <c r="R19" s="326"/>
      <c r="S19" s="326"/>
      <c r="T19" s="326"/>
      <c r="U19" s="326"/>
      <c r="V19" s="326"/>
      <c r="W19" s="326"/>
    </row>
    <row r="20" spans="1:26" s="2" customFormat="1" ht="51" customHeight="1" x14ac:dyDescent="0.2">
      <c r="A20" s="432"/>
      <c r="B20" s="432"/>
      <c r="C20" s="432"/>
      <c r="D20" s="432"/>
      <c r="E20" s="338" t="s">
        <v>77</v>
      </c>
      <c r="F20" s="338" t="s">
        <v>76</v>
      </c>
      <c r="G20" s="338" t="s">
        <v>75</v>
      </c>
      <c r="H20" s="338" t="s">
        <v>74</v>
      </c>
      <c r="I20" s="338" t="s">
        <v>73</v>
      </c>
      <c r="J20" s="373">
        <v>2024</v>
      </c>
      <c r="K20" s="373">
        <v>2025</v>
      </c>
      <c r="L20" s="373">
        <v>2026</v>
      </c>
      <c r="M20" s="373">
        <v>2027</v>
      </c>
      <c r="N20" s="373">
        <v>2028</v>
      </c>
      <c r="O20" s="373">
        <v>2029</v>
      </c>
      <c r="P20" s="26"/>
      <c r="Q20" s="26"/>
      <c r="R20" s="26"/>
      <c r="S20" s="26"/>
      <c r="T20" s="26"/>
      <c r="U20" s="26"/>
      <c r="V20" s="26"/>
      <c r="W20" s="26"/>
      <c r="X20" s="25"/>
      <c r="Y20" s="25"/>
      <c r="Z20" s="25"/>
    </row>
    <row r="21" spans="1:26" s="2" customFormat="1" ht="16.5" customHeight="1" x14ac:dyDescent="0.2">
      <c r="A21" s="296">
        <v>1</v>
      </c>
      <c r="B21" s="339">
        <v>2</v>
      </c>
      <c r="C21" s="296">
        <v>3</v>
      </c>
      <c r="D21" s="339">
        <v>4</v>
      </c>
      <c r="E21" s="296">
        <v>5</v>
      </c>
      <c r="F21" s="339">
        <v>6</v>
      </c>
      <c r="G21" s="296">
        <v>7</v>
      </c>
      <c r="H21" s="339">
        <v>8</v>
      </c>
      <c r="I21" s="296">
        <v>9</v>
      </c>
      <c r="J21" s="339">
        <v>10</v>
      </c>
      <c r="K21" s="296">
        <v>11</v>
      </c>
      <c r="L21" s="339">
        <v>12</v>
      </c>
      <c r="M21" s="296">
        <v>13</v>
      </c>
      <c r="N21" s="339">
        <v>14</v>
      </c>
      <c r="O21" s="296">
        <v>15</v>
      </c>
      <c r="P21" s="26"/>
      <c r="Q21" s="26"/>
      <c r="R21" s="26"/>
      <c r="S21" s="26"/>
      <c r="T21" s="26"/>
      <c r="U21" s="26"/>
      <c r="V21" s="26"/>
      <c r="W21" s="26"/>
      <c r="X21" s="25"/>
      <c r="Y21" s="25"/>
      <c r="Z21" s="25"/>
    </row>
    <row r="22" spans="1:26" s="2" customFormat="1" ht="33" customHeight="1" x14ac:dyDescent="0.2">
      <c r="A22" s="340" t="s">
        <v>61</v>
      </c>
      <c r="B22" s="341">
        <v>2025</v>
      </c>
      <c r="C22" s="342">
        <v>0</v>
      </c>
      <c r="D22" s="342">
        <v>0</v>
      </c>
      <c r="E22" s="342">
        <v>0</v>
      </c>
      <c r="F22" s="342">
        <v>0</v>
      </c>
      <c r="G22" s="342">
        <v>0</v>
      </c>
      <c r="H22" s="342">
        <v>0</v>
      </c>
      <c r="I22" s="342">
        <v>0</v>
      </c>
      <c r="J22" s="343">
        <v>0</v>
      </c>
      <c r="K22" s="343">
        <v>0</v>
      </c>
      <c r="L22" s="344">
        <v>0</v>
      </c>
      <c r="M22" s="344">
        <v>0</v>
      </c>
      <c r="N22" s="344">
        <v>0</v>
      </c>
      <c r="O22" s="344">
        <v>0</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1"/>
  <sheetViews>
    <sheetView topLeftCell="A20" zoomScale="80" zoomScaleNormal="80" workbookViewId="0">
      <selection activeCell="D67" sqref="D67"/>
    </sheetView>
  </sheetViews>
  <sheetFormatPr defaultColWidth="9.140625" defaultRowHeight="15.75" x14ac:dyDescent="0.2"/>
  <cols>
    <col min="1" max="1" width="61.7109375" style="169" customWidth="1"/>
    <col min="2" max="2" width="18.5703125" style="120" customWidth="1"/>
    <col min="3" max="13" width="16.85546875" style="120" customWidth="1"/>
    <col min="14" max="42" width="16.85546875" style="120" hidden="1" customWidth="1"/>
    <col min="43" max="45" width="16.85546875" style="157" customWidth="1"/>
    <col min="46" max="51" width="16.85546875" style="121" customWidth="1"/>
    <col min="52" max="256" width="9.140625" style="121"/>
    <col min="257" max="257" width="61.7109375" style="121" customWidth="1"/>
    <col min="258" max="258" width="18.5703125" style="121" customWidth="1"/>
    <col min="259" max="298" width="16.85546875" style="121" customWidth="1"/>
    <col min="299" max="300" width="18.5703125" style="121" customWidth="1"/>
    <col min="301" max="301" width="21.7109375" style="121" customWidth="1"/>
    <col min="302" max="512" width="9.140625" style="121"/>
    <col min="513" max="513" width="61.7109375" style="121" customWidth="1"/>
    <col min="514" max="514" width="18.5703125" style="121" customWidth="1"/>
    <col min="515" max="554" width="16.85546875" style="121" customWidth="1"/>
    <col min="555" max="556" width="18.5703125" style="121" customWidth="1"/>
    <col min="557" max="557" width="21.7109375" style="121" customWidth="1"/>
    <col min="558" max="768" width="9.140625" style="121"/>
    <col min="769" max="769" width="61.7109375" style="121" customWidth="1"/>
    <col min="770" max="770" width="18.5703125" style="121" customWidth="1"/>
    <col min="771" max="810" width="16.85546875" style="121" customWidth="1"/>
    <col min="811" max="812" width="18.5703125" style="121" customWidth="1"/>
    <col min="813" max="813" width="21.7109375" style="121" customWidth="1"/>
    <col min="814" max="1024" width="9.140625" style="121"/>
    <col min="1025" max="1025" width="61.7109375" style="121" customWidth="1"/>
    <col min="1026" max="1026" width="18.5703125" style="121" customWidth="1"/>
    <col min="1027" max="1066" width="16.85546875" style="121" customWidth="1"/>
    <col min="1067" max="1068" width="18.5703125" style="121" customWidth="1"/>
    <col min="1069" max="1069" width="21.7109375" style="121" customWidth="1"/>
    <col min="1070" max="1280" width="9.140625" style="121"/>
    <col min="1281" max="1281" width="61.7109375" style="121" customWidth="1"/>
    <col min="1282" max="1282" width="18.5703125" style="121" customWidth="1"/>
    <col min="1283" max="1322" width="16.85546875" style="121" customWidth="1"/>
    <col min="1323" max="1324" width="18.5703125" style="121" customWidth="1"/>
    <col min="1325" max="1325" width="21.7109375" style="121" customWidth="1"/>
    <col min="1326" max="1536" width="9.140625" style="121"/>
    <col min="1537" max="1537" width="61.7109375" style="121" customWidth="1"/>
    <col min="1538" max="1538" width="18.5703125" style="121" customWidth="1"/>
    <col min="1539" max="1578" width="16.85546875" style="121" customWidth="1"/>
    <col min="1579" max="1580" width="18.5703125" style="121" customWidth="1"/>
    <col min="1581" max="1581" width="21.7109375" style="121" customWidth="1"/>
    <col min="1582" max="1792" width="9.140625" style="121"/>
    <col min="1793" max="1793" width="61.7109375" style="121" customWidth="1"/>
    <col min="1794" max="1794" width="18.5703125" style="121" customWidth="1"/>
    <col min="1795" max="1834" width="16.85546875" style="121" customWidth="1"/>
    <col min="1835" max="1836" width="18.5703125" style="121" customWidth="1"/>
    <col min="1837" max="1837" width="21.7109375" style="121" customWidth="1"/>
    <col min="1838" max="2048" width="9.140625" style="121"/>
    <col min="2049" max="2049" width="61.7109375" style="121" customWidth="1"/>
    <col min="2050" max="2050" width="18.5703125" style="121" customWidth="1"/>
    <col min="2051" max="2090" width="16.85546875" style="121" customWidth="1"/>
    <col min="2091" max="2092" width="18.5703125" style="121" customWidth="1"/>
    <col min="2093" max="2093" width="21.7109375" style="121" customWidth="1"/>
    <col min="2094" max="2304" width="9.140625" style="121"/>
    <col min="2305" max="2305" width="61.7109375" style="121" customWidth="1"/>
    <col min="2306" max="2306" width="18.5703125" style="121" customWidth="1"/>
    <col min="2307" max="2346" width="16.85546875" style="121" customWidth="1"/>
    <col min="2347" max="2348" width="18.5703125" style="121" customWidth="1"/>
    <col min="2349" max="2349" width="21.7109375" style="121" customWidth="1"/>
    <col min="2350" max="2560" width="9.140625" style="121"/>
    <col min="2561" max="2561" width="61.7109375" style="121" customWidth="1"/>
    <col min="2562" max="2562" width="18.5703125" style="121" customWidth="1"/>
    <col min="2563" max="2602" width="16.85546875" style="121" customWidth="1"/>
    <col min="2603" max="2604" width="18.5703125" style="121" customWidth="1"/>
    <col min="2605" max="2605" width="21.7109375" style="121" customWidth="1"/>
    <col min="2606" max="2816" width="9.140625" style="121"/>
    <col min="2817" max="2817" width="61.7109375" style="121" customWidth="1"/>
    <col min="2818" max="2818" width="18.5703125" style="121" customWidth="1"/>
    <col min="2819" max="2858" width="16.85546875" style="121" customWidth="1"/>
    <col min="2859" max="2860" width="18.5703125" style="121" customWidth="1"/>
    <col min="2861" max="2861" width="21.7109375" style="121" customWidth="1"/>
    <col min="2862" max="3072" width="9.140625" style="121"/>
    <col min="3073" max="3073" width="61.7109375" style="121" customWidth="1"/>
    <col min="3074" max="3074" width="18.5703125" style="121" customWidth="1"/>
    <col min="3075" max="3114" width="16.85546875" style="121" customWidth="1"/>
    <col min="3115" max="3116" width="18.5703125" style="121" customWidth="1"/>
    <col min="3117" max="3117" width="21.7109375" style="121" customWidth="1"/>
    <col min="3118" max="3328" width="9.140625" style="121"/>
    <col min="3329" max="3329" width="61.7109375" style="121" customWidth="1"/>
    <col min="3330" max="3330" width="18.5703125" style="121" customWidth="1"/>
    <col min="3331" max="3370" width="16.85546875" style="121" customWidth="1"/>
    <col min="3371" max="3372" width="18.5703125" style="121" customWidth="1"/>
    <col min="3373" max="3373" width="21.7109375" style="121" customWidth="1"/>
    <col min="3374" max="3584" width="9.140625" style="121"/>
    <col min="3585" max="3585" width="61.7109375" style="121" customWidth="1"/>
    <col min="3586" max="3586" width="18.5703125" style="121" customWidth="1"/>
    <col min="3587" max="3626" width="16.85546875" style="121" customWidth="1"/>
    <col min="3627" max="3628" width="18.5703125" style="121" customWidth="1"/>
    <col min="3629" max="3629" width="21.7109375" style="121" customWidth="1"/>
    <col min="3630" max="3840" width="9.140625" style="121"/>
    <col min="3841" max="3841" width="61.7109375" style="121" customWidth="1"/>
    <col min="3842" max="3842" width="18.5703125" style="121" customWidth="1"/>
    <col min="3843" max="3882" width="16.85546875" style="121" customWidth="1"/>
    <col min="3883" max="3884" width="18.5703125" style="121" customWidth="1"/>
    <col min="3885" max="3885" width="21.7109375" style="121" customWidth="1"/>
    <col min="3886" max="4096" width="9.140625" style="121"/>
    <col min="4097" max="4097" width="61.7109375" style="121" customWidth="1"/>
    <col min="4098" max="4098" width="18.5703125" style="121" customWidth="1"/>
    <col min="4099" max="4138" width="16.85546875" style="121" customWidth="1"/>
    <col min="4139" max="4140" width="18.5703125" style="121" customWidth="1"/>
    <col min="4141" max="4141" width="21.7109375" style="121" customWidth="1"/>
    <col min="4142" max="4352" width="9.140625" style="121"/>
    <col min="4353" max="4353" width="61.7109375" style="121" customWidth="1"/>
    <col min="4354" max="4354" width="18.5703125" style="121" customWidth="1"/>
    <col min="4355" max="4394" width="16.85546875" style="121" customWidth="1"/>
    <col min="4395" max="4396" width="18.5703125" style="121" customWidth="1"/>
    <col min="4397" max="4397" width="21.7109375" style="121" customWidth="1"/>
    <col min="4398" max="4608" width="9.140625" style="121"/>
    <col min="4609" max="4609" width="61.7109375" style="121" customWidth="1"/>
    <col min="4610" max="4610" width="18.5703125" style="121" customWidth="1"/>
    <col min="4611" max="4650" width="16.85546875" style="121" customWidth="1"/>
    <col min="4651" max="4652" width="18.5703125" style="121" customWidth="1"/>
    <col min="4653" max="4653" width="21.7109375" style="121" customWidth="1"/>
    <col min="4654" max="4864" width="9.140625" style="121"/>
    <col min="4865" max="4865" width="61.7109375" style="121" customWidth="1"/>
    <col min="4866" max="4866" width="18.5703125" style="121" customWidth="1"/>
    <col min="4867" max="4906" width="16.85546875" style="121" customWidth="1"/>
    <col min="4907" max="4908" width="18.5703125" style="121" customWidth="1"/>
    <col min="4909" max="4909" width="21.7109375" style="121" customWidth="1"/>
    <col min="4910" max="5120" width="9.140625" style="121"/>
    <col min="5121" max="5121" width="61.7109375" style="121" customWidth="1"/>
    <col min="5122" max="5122" width="18.5703125" style="121" customWidth="1"/>
    <col min="5123" max="5162" width="16.85546875" style="121" customWidth="1"/>
    <col min="5163" max="5164" width="18.5703125" style="121" customWidth="1"/>
    <col min="5165" max="5165" width="21.7109375" style="121" customWidth="1"/>
    <col min="5166" max="5376" width="9.140625" style="121"/>
    <col min="5377" max="5377" width="61.7109375" style="121" customWidth="1"/>
    <col min="5378" max="5378" width="18.5703125" style="121" customWidth="1"/>
    <col min="5379" max="5418" width="16.85546875" style="121" customWidth="1"/>
    <col min="5419" max="5420" width="18.5703125" style="121" customWidth="1"/>
    <col min="5421" max="5421" width="21.7109375" style="121" customWidth="1"/>
    <col min="5422" max="5632" width="9.140625" style="121"/>
    <col min="5633" max="5633" width="61.7109375" style="121" customWidth="1"/>
    <col min="5634" max="5634" width="18.5703125" style="121" customWidth="1"/>
    <col min="5635" max="5674" width="16.85546875" style="121" customWidth="1"/>
    <col min="5675" max="5676" width="18.5703125" style="121" customWidth="1"/>
    <col min="5677" max="5677" width="21.7109375" style="121" customWidth="1"/>
    <col min="5678" max="5888" width="9.140625" style="121"/>
    <col min="5889" max="5889" width="61.7109375" style="121" customWidth="1"/>
    <col min="5890" max="5890" width="18.5703125" style="121" customWidth="1"/>
    <col min="5891" max="5930" width="16.85546875" style="121" customWidth="1"/>
    <col min="5931" max="5932" width="18.5703125" style="121" customWidth="1"/>
    <col min="5933" max="5933" width="21.7109375" style="121" customWidth="1"/>
    <col min="5934" max="6144" width="9.140625" style="121"/>
    <col min="6145" max="6145" width="61.7109375" style="121" customWidth="1"/>
    <col min="6146" max="6146" width="18.5703125" style="121" customWidth="1"/>
    <col min="6147" max="6186" width="16.85546875" style="121" customWidth="1"/>
    <col min="6187" max="6188" width="18.5703125" style="121" customWidth="1"/>
    <col min="6189" max="6189" width="21.7109375" style="121" customWidth="1"/>
    <col min="6190" max="6400" width="9.140625" style="121"/>
    <col min="6401" max="6401" width="61.7109375" style="121" customWidth="1"/>
    <col min="6402" max="6402" width="18.5703125" style="121" customWidth="1"/>
    <col min="6403" max="6442" width="16.85546875" style="121" customWidth="1"/>
    <col min="6443" max="6444" width="18.5703125" style="121" customWidth="1"/>
    <col min="6445" max="6445" width="21.7109375" style="121" customWidth="1"/>
    <col min="6446" max="6656" width="9.140625" style="121"/>
    <col min="6657" max="6657" width="61.7109375" style="121" customWidth="1"/>
    <col min="6658" max="6658" width="18.5703125" style="121" customWidth="1"/>
    <col min="6659" max="6698" width="16.85546875" style="121" customWidth="1"/>
    <col min="6699" max="6700" width="18.5703125" style="121" customWidth="1"/>
    <col min="6701" max="6701" width="21.7109375" style="121" customWidth="1"/>
    <col min="6702" max="6912" width="9.140625" style="121"/>
    <col min="6913" max="6913" width="61.7109375" style="121" customWidth="1"/>
    <col min="6914" max="6914" width="18.5703125" style="121" customWidth="1"/>
    <col min="6915" max="6954" width="16.85546875" style="121" customWidth="1"/>
    <col min="6955" max="6956" width="18.5703125" style="121" customWidth="1"/>
    <col min="6957" max="6957" width="21.7109375" style="121" customWidth="1"/>
    <col min="6958" max="7168" width="9.140625" style="121"/>
    <col min="7169" max="7169" width="61.7109375" style="121" customWidth="1"/>
    <col min="7170" max="7170" width="18.5703125" style="121" customWidth="1"/>
    <col min="7171" max="7210" width="16.85546875" style="121" customWidth="1"/>
    <col min="7211" max="7212" width="18.5703125" style="121" customWidth="1"/>
    <col min="7213" max="7213" width="21.7109375" style="121" customWidth="1"/>
    <col min="7214" max="7424" width="9.140625" style="121"/>
    <col min="7425" max="7425" width="61.7109375" style="121" customWidth="1"/>
    <col min="7426" max="7426" width="18.5703125" style="121" customWidth="1"/>
    <col min="7427" max="7466" width="16.85546875" style="121" customWidth="1"/>
    <col min="7467" max="7468" width="18.5703125" style="121" customWidth="1"/>
    <col min="7469" max="7469" width="21.7109375" style="121" customWidth="1"/>
    <col min="7470" max="7680" width="9.140625" style="121"/>
    <col min="7681" max="7681" width="61.7109375" style="121" customWidth="1"/>
    <col min="7682" max="7682" width="18.5703125" style="121" customWidth="1"/>
    <col min="7683" max="7722" width="16.85546875" style="121" customWidth="1"/>
    <col min="7723" max="7724" width="18.5703125" style="121" customWidth="1"/>
    <col min="7725" max="7725" width="21.7109375" style="121" customWidth="1"/>
    <col min="7726" max="7936" width="9.140625" style="121"/>
    <col min="7937" max="7937" width="61.7109375" style="121" customWidth="1"/>
    <col min="7938" max="7938" width="18.5703125" style="121" customWidth="1"/>
    <col min="7939" max="7978" width="16.85546875" style="121" customWidth="1"/>
    <col min="7979" max="7980" width="18.5703125" style="121" customWidth="1"/>
    <col min="7981" max="7981" width="21.7109375" style="121" customWidth="1"/>
    <col min="7982" max="8192" width="9.140625" style="121"/>
    <col min="8193" max="8193" width="61.7109375" style="121" customWidth="1"/>
    <col min="8194" max="8194" width="18.5703125" style="121" customWidth="1"/>
    <col min="8195" max="8234" width="16.85546875" style="121" customWidth="1"/>
    <col min="8235" max="8236" width="18.5703125" style="121" customWidth="1"/>
    <col min="8237" max="8237" width="21.7109375" style="121" customWidth="1"/>
    <col min="8238" max="8448" width="9.140625" style="121"/>
    <col min="8449" max="8449" width="61.7109375" style="121" customWidth="1"/>
    <col min="8450" max="8450" width="18.5703125" style="121" customWidth="1"/>
    <col min="8451" max="8490" width="16.85546875" style="121" customWidth="1"/>
    <col min="8491" max="8492" width="18.5703125" style="121" customWidth="1"/>
    <col min="8493" max="8493" width="21.7109375" style="121" customWidth="1"/>
    <col min="8494" max="8704" width="9.140625" style="121"/>
    <col min="8705" max="8705" width="61.7109375" style="121" customWidth="1"/>
    <col min="8706" max="8706" width="18.5703125" style="121" customWidth="1"/>
    <col min="8707" max="8746" width="16.85546875" style="121" customWidth="1"/>
    <col min="8747" max="8748" width="18.5703125" style="121" customWidth="1"/>
    <col min="8749" max="8749" width="21.7109375" style="121" customWidth="1"/>
    <col min="8750" max="8960" width="9.140625" style="121"/>
    <col min="8961" max="8961" width="61.7109375" style="121" customWidth="1"/>
    <col min="8962" max="8962" width="18.5703125" style="121" customWidth="1"/>
    <col min="8963" max="9002" width="16.85546875" style="121" customWidth="1"/>
    <col min="9003" max="9004" width="18.5703125" style="121" customWidth="1"/>
    <col min="9005" max="9005" width="21.7109375" style="121" customWidth="1"/>
    <col min="9006" max="9216" width="9.140625" style="121"/>
    <col min="9217" max="9217" width="61.7109375" style="121" customWidth="1"/>
    <col min="9218" max="9218" width="18.5703125" style="121" customWidth="1"/>
    <col min="9219" max="9258" width="16.85546875" style="121" customWidth="1"/>
    <col min="9259" max="9260" width="18.5703125" style="121" customWidth="1"/>
    <col min="9261" max="9261" width="21.7109375" style="121" customWidth="1"/>
    <col min="9262" max="9472" width="9.140625" style="121"/>
    <col min="9473" max="9473" width="61.7109375" style="121" customWidth="1"/>
    <col min="9474" max="9474" width="18.5703125" style="121" customWidth="1"/>
    <col min="9475" max="9514" width="16.85546875" style="121" customWidth="1"/>
    <col min="9515" max="9516" width="18.5703125" style="121" customWidth="1"/>
    <col min="9517" max="9517" width="21.7109375" style="121" customWidth="1"/>
    <col min="9518" max="9728" width="9.140625" style="121"/>
    <col min="9729" max="9729" width="61.7109375" style="121" customWidth="1"/>
    <col min="9730" max="9730" width="18.5703125" style="121" customWidth="1"/>
    <col min="9731" max="9770" width="16.85546875" style="121" customWidth="1"/>
    <col min="9771" max="9772" width="18.5703125" style="121" customWidth="1"/>
    <col min="9773" max="9773" width="21.7109375" style="121" customWidth="1"/>
    <col min="9774" max="9984" width="9.140625" style="121"/>
    <col min="9985" max="9985" width="61.7109375" style="121" customWidth="1"/>
    <col min="9986" max="9986" width="18.5703125" style="121" customWidth="1"/>
    <col min="9987" max="10026" width="16.85546875" style="121" customWidth="1"/>
    <col min="10027" max="10028" width="18.5703125" style="121" customWidth="1"/>
    <col min="10029" max="10029" width="21.7109375" style="121" customWidth="1"/>
    <col min="10030" max="10240" width="9.140625" style="121"/>
    <col min="10241" max="10241" width="61.7109375" style="121" customWidth="1"/>
    <col min="10242" max="10242" width="18.5703125" style="121" customWidth="1"/>
    <col min="10243" max="10282" width="16.85546875" style="121" customWidth="1"/>
    <col min="10283" max="10284" width="18.5703125" style="121" customWidth="1"/>
    <col min="10285" max="10285" width="21.7109375" style="121" customWidth="1"/>
    <col min="10286" max="10496" width="9.140625" style="121"/>
    <col min="10497" max="10497" width="61.7109375" style="121" customWidth="1"/>
    <col min="10498" max="10498" width="18.5703125" style="121" customWidth="1"/>
    <col min="10499" max="10538" width="16.85546875" style="121" customWidth="1"/>
    <col min="10539" max="10540" width="18.5703125" style="121" customWidth="1"/>
    <col min="10541" max="10541" width="21.7109375" style="121" customWidth="1"/>
    <col min="10542" max="10752" width="9.140625" style="121"/>
    <col min="10753" max="10753" width="61.7109375" style="121" customWidth="1"/>
    <col min="10754" max="10754" width="18.5703125" style="121" customWidth="1"/>
    <col min="10755" max="10794" width="16.85546875" style="121" customWidth="1"/>
    <col min="10795" max="10796" width="18.5703125" style="121" customWidth="1"/>
    <col min="10797" max="10797" width="21.7109375" style="121" customWidth="1"/>
    <col min="10798" max="11008" width="9.140625" style="121"/>
    <col min="11009" max="11009" width="61.7109375" style="121" customWidth="1"/>
    <col min="11010" max="11010" width="18.5703125" style="121" customWidth="1"/>
    <col min="11011" max="11050" width="16.85546875" style="121" customWidth="1"/>
    <col min="11051" max="11052" width="18.5703125" style="121" customWidth="1"/>
    <col min="11053" max="11053" width="21.7109375" style="121" customWidth="1"/>
    <col min="11054" max="11264" width="9.140625" style="121"/>
    <col min="11265" max="11265" width="61.7109375" style="121" customWidth="1"/>
    <col min="11266" max="11266" width="18.5703125" style="121" customWidth="1"/>
    <col min="11267" max="11306" width="16.85546875" style="121" customWidth="1"/>
    <col min="11307" max="11308" width="18.5703125" style="121" customWidth="1"/>
    <col min="11309" max="11309" width="21.7109375" style="121" customWidth="1"/>
    <col min="11310" max="11520" width="9.140625" style="121"/>
    <col min="11521" max="11521" width="61.7109375" style="121" customWidth="1"/>
    <col min="11522" max="11522" width="18.5703125" style="121" customWidth="1"/>
    <col min="11523" max="11562" width="16.85546875" style="121" customWidth="1"/>
    <col min="11563" max="11564" width="18.5703125" style="121" customWidth="1"/>
    <col min="11565" max="11565" width="21.7109375" style="121" customWidth="1"/>
    <col min="11566" max="11776" width="9.140625" style="121"/>
    <col min="11777" max="11777" width="61.7109375" style="121" customWidth="1"/>
    <col min="11778" max="11778" width="18.5703125" style="121" customWidth="1"/>
    <col min="11779" max="11818" width="16.85546875" style="121" customWidth="1"/>
    <col min="11819" max="11820" width="18.5703125" style="121" customWidth="1"/>
    <col min="11821" max="11821" width="21.7109375" style="121" customWidth="1"/>
    <col min="11822" max="12032" width="9.140625" style="121"/>
    <col min="12033" max="12033" width="61.7109375" style="121" customWidth="1"/>
    <col min="12034" max="12034" width="18.5703125" style="121" customWidth="1"/>
    <col min="12035" max="12074" width="16.85546875" style="121" customWidth="1"/>
    <col min="12075" max="12076" width="18.5703125" style="121" customWidth="1"/>
    <col min="12077" max="12077" width="21.7109375" style="121" customWidth="1"/>
    <col min="12078" max="12288" width="9.140625" style="121"/>
    <col min="12289" max="12289" width="61.7109375" style="121" customWidth="1"/>
    <col min="12290" max="12290" width="18.5703125" style="121" customWidth="1"/>
    <col min="12291" max="12330" width="16.85546875" style="121" customWidth="1"/>
    <col min="12331" max="12332" width="18.5703125" style="121" customWidth="1"/>
    <col min="12333" max="12333" width="21.7109375" style="121" customWidth="1"/>
    <col min="12334" max="12544" width="9.140625" style="121"/>
    <col min="12545" max="12545" width="61.7109375" style="121" customWidth="1"/>
    <col min="12546" max="12546" width="18.5703125" style="121" customWidth="1"/>
    <col min="12547" max="12586" width="16.85546875" style="121" customWidth="1"/>
    <col min="12587" max="12588" width="18.5703125" style="121" customWidth="1"/>
    <col min="12589" max="12589" width="21.7109375" style="121" customWidth="1"/>
    <col min="12590" max="12800" width="9.140625" style="121"/>
    <col min="12801" max="12801" width="61.7109375" style="121" customWidth="1"/>
    <col min="12802" max="12802" width="18.5703125" style="121" customWidth="1"/>
    <col min="12803" max="12842" width="16.85546875" style="121" customWidth="1"/>
    <col min="12843" max="12844" width="18.5703125" style="121" customWidth="1"/>
    <col min="12845" max="12845" width="21.7109375" style="121" customWidth="1"/>
    <col min="12846" max="13056" width="9.140625" style="121"/>
    <col min="13057" max="13057" width="61.7109375" style="121" customWidth="1"/>
    <col min="13058" max="13058" width="18.5703125" style="121" customWidth="1"/>
    <col min="13059" max="13098" width="16.85546875" style="121" customWidth="1"/>
    <col min="13099" max="13100" width="18.5703125" style="121" customWidth="1"/>
    <col min="13101" max="13101" width="21.7109375" style="121" customWidth="1"/>
    <col min="13102" max="13312" width="9.140625" style="121"/>
    <col min="13313" max="13313" width="61.7109375" style="121" customWidth="1"/>
    <col min="13314" max="13314" width="18.5703125" style="121" customWidth="1"/>
    <col min="13315" max="13354" width="16.85546875" style="121" customWidth="1"/>
    <col min="13355" max="13356" width="18.5703125" style="121" customWidth="1"/>
    <col min="13357" max="13357" width="21.7109375" style="121" customWidth="1"/>
    <col min="13358" max="13568" width="9.140625" style="121"/>
    <col min="13569" max="13569" width="61.7109375" style="121" customWidth="1"/>
    <col min="13570" max="13570" width="18.5703125" style="121" customWidth="1"/>
    <col min="13571" max="13610" width="16.85546875" style="121" customWidth="1"/>
    <col min="13611" max="13612" width="18.5703125" style="121" customWidth="1"/>
    <col min="13613" max="13613" width="21.7109375" style="121" customWidth="1"/>
    <col min="13614" max="13824" width="9.140625" style="121"/>
    <col min="13825" max="13825" width="61.7109375" style="121" customWidth="1"/>
    <col min="13826" max="13826" width="18.5703125" style="121" customWidth="1"/>
    <col min="13827" max="13866" width="16.85546875" style="121" customWidth="1"/>
    <col min="13867" max="13868" width="18.5703125" style="121" customWidth="1"/>
    <col min="13869" max="13869" width="21.7109375" style="121" customWidth="1"/>
    <col min="13870" max="14080" width="9.140625" style="121"/>
    <col min="14081" max="14081" width="61.7109375" style="121" customWidth="1"/>
    <col min="14082" max="14082" width="18.5703125" style="121" customWidth="1"/>
    <col min="14083" max="14122" width="16.85546875" style="121" customWidth="1"/>
    <col min="14123" max="14124" width="18.5703125" style="121" customWidth="1"/>
    <col min="14125" max="14125" width="21.7109375" style="121" customWidth="1"/>
    <col min="14126" max="14336" width="9.140625" style="121"/>
    <col min="14337" max="14337" width="61.7109375" style="121" customWidth="1"/>
    <col min="14338" max="14338" width="18.5703125" style="121" customWidth="1"/>
    <col min="14339" max="14378" width="16.85546875" style="121" customWidth="1"/>
    <col min="14379" max="14380" width="18.5703125" style="121" customWidth="1"/>
    <col min="14381" max="14381" width="21.7109375" style="121" customWidth="1"/>
    <col min="14382" max="14592" width="9.140625" style="121"/>
    <col min="14593" max="14593" width="61.7109375" style="121" customWidth="1"/>
    <col min="14594" max="14594" width="18.5703125" style="121" customWidth="1"/>
    <col min="14595" max="14634" width="16.85546875" style="121" customWidth="1"/>
    <col min="14635" max="14636" width="18.5703125" style="121" customWidth="1"/>
    <col min="14637" max="14637" width="21.7109375" style="121" customWidth="1"/>
    <col min="14638" max="14848" width="9.140625" style="121"/>
    <col min="14849" max="14849" width="61.7109375" style="121" customWidth="1"/>
    <col min="14850" max="14850" width="18.5703125" style="121" customWidth="1"/>
    <col min="14851" max="14890" width="16.85546875" style="121" customWidth="1"/>
    <col min="14891" max="14892" width="18.5703125" style="121" customWidth="1"/>
    <col min="14893" max="14893" width="21.7109375" style="121" customWidth="1"/>
    <col min="14894" max="15104" width="9.140625" style="121"/>
    <col min="15105" max="15105" width="61.7109375" style="121" customWidth="1"/>
    <col min="15106" max="15106" width="18.5703125" style="121" customWidth="1"/>
    <col min="15107" max="15146" width="16.85546875" style="121" customWidth="1"/>
    <col min="15147" max="15148" width="18.5703125" style="121" customWidth="1"/>
    <col min="15149" max="15149" width="21.7109375" style="121" customWidth="1"/>
    <col min="15150" max="15360" width="9.140625" style="121"/>
    <col min="15361" max="15361" width="61.7109375" style="121" customWidth="1"/>
    <col min="15362" max="15362" width="18.5703125" style="121" customWidth="1"/>
    <col min="15363" max="15402" width="16.85546875" style="121" customWidth="1"/>
    <col min="15403" max="15404" width="18.5703125" style="121" customWidth="1"/>
    <col min="15405" max="15405" width="21.7109375" style="121" customWidth="1"/>
    <col min="15406" max="15616" width="9.140625" style="121"/>
    <col min="15617" max="15617" width="61.7109375" style="121" customWidth="1"/>
    <col min="15618" max="15618" width="18.5703125" style="121" customWidth="1"/>
    <col min="15619" max="15658" width="16.85546875" style="121" customWidth="1"/>
    <col min="15659" max="15660" width="18.5703125" style="121" customWidth="1"/>
    <col min="15661" max="15661" width="21.7109375" style="121" customWidth="1"/>
    <col min="15662" max="15872" width="9.140625" style="121"/>
    <col min="15873" max="15873" width="61.7109375" style="121" customWidth="1"/>
    <col min="15874" max="15874" width="18.5703125" style="121" customWidth="1"/>
    <col min="15875" max="15914" width="16.85546875" style="121" customWidth="1"/>
    <col min="15915" max="15916" width="18.5703125" style="121" customWidth="1"/>
    <col min="15917" max="15917" width="21.7109375" style="121" customWidth="1"/>
    <col min="15918" max="16128" width="9.140625" style="121"/>
    <col min="16129" max="16129" width="61.7109375" style="121" customWidth="1"/>
    <col min="16130" max="16130" width="18.5703125" style="121" customWidth="1"/>
    <col min="16131" max="16170" width="16.85546875" style="121" customWidth="1"/>
    <col min="16171" max="16172" width="18.5703125" style="121" customWidth="1"/>
    <col min="16173" max="16173" width="21.7109375" style="121" customWidth="1"/>
    <col min="16174" max="16384" width="9.140625" style="121"/>
  </cols>
  <sheetData>
    <row r="1" spans="1:44" ht="18.75" x14ac:dyDescent="0.2">
      <c r="A1" s="16"/>
      <c r="B1" s="10"/>
      <c r="C1" s="10"/>
      <c r="D1" s="10"/>
      <c r="G1" s="10"/>
      <c r="H1" s="36" t="s">
        <v>65</v>
      </c>
      <c r="I1" s="14"/>
      <c r="J1" s="14"/>
      <c r="K1" s="36"/>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21"/>
      <c r="F2" s="121"/>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58"/>
      <c r="AR2" s="158"/>
    </row>
    <row r="3" spans="1:44" ht="18.75" x14ac:dyDescent="0.3">
      <c r="A3" s="15"/>
      <c r="B3" s="10"/>
      <c r="C3" s="10"/>
      <c r="D3" s="10"/>
      <c r="E3" s="121"/>
      <c r="F3" s="121"/>
      <c r="G3" s="10"/>
      <c r="H3" s="13" t="s">
        <v>262</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58"/>
      <c r="AR3" s="158"/>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59"/>
      <c r="AR4" s="159"/>
    </row>
    <row r="5" spans="1:44" x14ac:dyDescent="0.2">
      <c r="A5" s="379" t="str">
        <f>'4. паспортбюджет'!A5:O5</f>
        <v>Год раскрытия информации: 2025 год</v>
      </c>
      <c r="B5" s="379"/>
      <c r="C5" s="379"/>
      <c r="D5" s="379"/>
      <c r="E5" s="379"/>
      <c r="F5" s="379"/>
      <c r="G5" s="379"/>
      <c r="H5" s="379"/>
      <c r="I5" s="379"/>
      <c r="J5" s="379"/>
      <c r="K5" s="379"/>
      <c r="L5" s="379"/>
      <c r="M5" s="379"/>
      <c r="N5" s="379"/>
      <c r="O5" s="379"/>
      <c r="P5" s="379"/>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1"/>
      <c r="AR5" s="161"/>
    </row>
    <row r="6" spans="1:44" ht="18.75" x14ac:dyDescent="0.3">
      <c r="A6" s="149"/>
      <c r="B6" s="16"/>
      <c r="C6" s="16"/>
      <c r="D6" s="16"/>
      <c r="E6" s="16"/>
      <c r="F6" s="16"/>
      <c r="G6" s="16"/>
      <c r="H6" s="16"/>
      <c r="I6" s="150"/>
      <c r="J6" s="150"/>
      <c r="K6" s="13"/>
      <c r="L6" s="16"/>
      <c r="M6" s="16"/>
      <c r="N6" s="16"/>
      <c r="O6" s="16"/>
      <c r="P6" s="16"/>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59"/>
      <c r="AR6" s="159"/>
    </row>
    <row r="7" spans="1:44" ht="18.75" x14ac:dyDescent="0.2">
      <c r="A7" s="384" t="s">
        <v>6</v>
      </c>
      <c r="B7" s="384"/>
      <c r="C7" s="384"/>
      <c r="D7" s="384"/>
      <c r="E7" s="384"/>
      <c r="F7" s="384"/>
      <c r="G7" s="384"/>
      <c r="H7" s="384"/>
      <c r="I7" s="384"/>
      <c r="J7" s="384"/>
      <c r="K7" s="384"/>
      <c r="L7" s="384"/>
      <c r="M7" s="384"/>
      <c r="N7" s="384"/>
      <c r="O7" s="384"/>
      <c r="P7" s="384"/>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62"/>
      <c r="AR7" s="162"/>
    </row>
    <row r="8" spans="1:44" ht="18.75" x14ac:dyDescent="0.2">
      <c r="A8" s="298"/>
      <c r="B8" s="298"/>
      <c r="C8" s="298"/>
      <c r="D8" s="298"/>
      <c r="E8" s="298"/>
      <c r="F8" s="298"/>
      <c r="G8" s="298"/>
      <c r="H8" s="298"/>
      <c r="I8" s="298"/>
      <c r="J8" s="298"/>
      <c r="K8" s="298"/>
      <c r="L8" s="152"/>
      <c r="M8" s="152"/>
      <c r="N8" s="152"/>
      <c r="O8" s="152"/>
      <c r="P8" s="152"/>
      <c r="Q8" s="106"/>
      <c r="R8" s="106"/>
      <c r="S8" s="106"/>
      <c r="T8" s="106"/>
      <c r="U8" s="106"/>
      <c r="V8" s="106"/>
      <c r="W8" s="106"/>
      <c r="X8" s="106"/>
      <c r="Y8" s="106"/>
      <c r="Z8" s="10"/>
      <c r="AA8" s="10"/>
      <c r="AB8" s="10"/>
      <c r="AC8" s="10"/>
      <c r="AD8" s="10"/>
      <c r="AE8" s="10"/>
      <c r="AF8" s="10"/>
      <c r="AG8" s="10"/>
      <c r="AH8" s="10"/>
      <c r="AI8" s="10"/>
      <c r="AJ8" s="10"/>
      <c r="AK8" s="10"/>
      <c r="AL8" s="10"/>
      <c r="AM8" s="10"/>
      <c r="AN8" s="10"/>
      <c r="AO8" s="10"/>
      <c r="AP8" s="10"/>
      <c r="AQ8" s="159"/>
      <c r="AR8" s="159"/>
    </row>
    <row r="9" spans="1:44" x14ac:dyDescent="0.2">
      <c r="A9" s="391" t="str">
        <f>'4. паспортбюджет'!A9:O9</f>
        <v>Акционерное общество "Россети Янтарь" ДЗО  ПАО "Россети"</v>
      </c>
      <c r="B9" s="391"/>
      <c r="C9" s="391"/>
      <c r="D9" s="391"/>
      <c r="E9" s="391"/>
      <c r="F9" s="391"/>
      <c r="G9" s="391"/>
      <c r="H9" s="391"/>
      <c r="I9" s="391"/>
      <c r="J9" s="391"/>
      <c r="K9" s="391"/>
      <c r="L9" s="391"/>
      <c r="M9" s="391"/>
      <c r="N9" s="391"/>
      <c r="O9" s="391"/>
      <c r="P9" s="391"/>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63"/>
      <c r="AR9" s="163"/>
    </row>
    <row r="10" spans="1:44" x14ac:dyDescent="0.2">
      <c r="A10" s="395" t="s">
        <v>5</v>
      </c>
      <c r="B10" s="395"/>
      <c r="C10" s="395"/>
      <c r="D10" s="395"/>
      <c r="E10" s="395"/>
      <c r="F10" s="395"/>
      <c r="G10" s="395"/>
      <c r="H10" s="395"/>
      <c r="I10" s="395"/>
      <c r="J10" s="395"/>
      <c r="K10" s="395"/>
      <c r="L10" s="395"/>
      <c r="M10" s="395"/>
      <c r="N10" s="395"/>
      <c r="O10" s="395"/>
      <c r="P10" s="395"/>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64"/>
      <c r="AR10" s="164"/>
    </row>
    <row r="11" spans="1:44" ht="18.75" x14ac:dyDescent="0.2">
      <c r="A11" s="298"/>
      <c r="B11" s="298"/>
      <c r="C11" s="298"/>
      <c r="D11" s="298"/>
      <c r="E11" s="298"/>
      <c r="F11" s="298"/>
      <c r="G11" s="298"/>
      <c r="H11" s="298"/>
      <c r="I11" s="298"/>
      <c r="J11" s="298"/>
      <c r="K11" s="298"/>
      <c r="L11" s="152"/>
      <c r="M11" s="152"/>
      <c r="N11" s="152"/>
      <c r="O11" s="152"/>
      <c r="P11" s="152"/>
      <c r="Q11" s="106"/>
      <c r="R11" s="106"/>
      <c r="S11" s="106"/>
      <c r="T11" s="106"/>
      <c r="U11" s="106"/>
      <c r="V11" s="106"/>
      <c r="W11" s="106"/>
      <c r="X11" s="106"/>
      <c r="Y11" s="106"/>
      <c r="Z11" s="10"/>
      <c r="AA11" s="10"/>
      <c r="AB11" s="10"/>
      <c r="AC11" s="10"/>
      <c r="AD11" s="10"/>
      <c r="AE11" s="10"/>
      <c r="AF11" s="10"/>
      <c r="AG11" s="10"/>
      <c r="AH11" s="10"/>
      <c r="AI11" s="10"/>
      <c r="AJ11" s="10"/>
      <c r="AK11" s="10"/>
      <c r="AL11" s="10"/>
      <c r="AM11" s="10"/>
      <c r="AN11" s="10"/>
      <c r="AO11" s="10"/>
      <c r="AP11" s="10"/>
      <c r="AQ11" s="159"/>
      <c r="AR11" s="159"/>
    </row>
    <row r="12" spans="1:44" x14ac:dyDescent="0.2">
      <c r="A12" s="391" t="str">
        <f>'4. паспортбюджет'!A12:O12</f>
        <v>N_19-1078</v>
      </c>
      <c r="B12" s="391"/>
      <c r="C12" s="391"/>
      <c r="D12" s="391"/>
      <c r="E12" s="391"/>
      <c r="F12" s="391"/>
      <c r="G12" s="391"/>
      <c r="H12" s="391"/>
      <c r="I12" s="391"/>
      <c r="J12" s="391"/>
      <c r="K12" s="391"/>
      <c r="L12" s="391"/>
      <c r="M12" s="391"/>
      <c r="N12" s="391"/>
      <c r="O12" s="391"/>
      <c r="P12" s="391"/>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63"/>
      <c r="AR12" s="163"/>
    </row>
    <row r="13" spans="1:44" x14ac:dyDescent="0.2">
      <c r="A13" s="395" t="s">
        <v>4</v>
      </c>
      <c r="B13" s="395"/>
      <c r="C13" s="395"/>
      <c r="D13" s="395"/>
      <c r="E13" s="395"/>
      <c r="F13" s="395"/>
      <c r="G13" s="395"/>
      <c r="H13" s="395"/>
      <c r="I13" s="395"/>
      <c r="J13" s="395"/>
      <c r="K13" s="395"/>
      <c r="L13" s="395"/>
      <c r="M13" s="395"/>
      <c r="N13" s="395"/>
      <c r="O13" s="395"/>
      <c r="P13" s="395"/>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64"/>
      <c r="AR13" s="164"/>
    </row>
    <row r="14" spans="1:44" ht="18.75" x14ac:dyDescent="0.2">
      <c r="A14" s="299"/>
      <c r="B14" s="299"/>
      <c r="C14" s="299"/>
      <c r="D14" s="299"/>
      <c r="E14" s="299"/>
      <c r="F14" s="299"/>
      <c r="G14" s="299"/>
      <c r="H14" s="299"/>
      <c r="I14" s="299"/>
      <c r="J14" s="299"/>
      <c r="K14" s="299"/>
      <c r="L14" s="299"/>
      <c r="M14" s="299"/>
      <c r="N14" s="299"/>
      <c r="O14" s="299"/>
      <c r="P14" s="299"/>
      <c r="Q14" s="301"/>
      <c r="R14" s="301"/>
      <c r="S14" s="301"/>
      <c r="T14" s="301"/>
      <c r="U14" s="301"/>
      <c r="V14" s="301"/>
      <c r="W14" s="301"/>
      <c r="X14" s="301"/>
      <c r="Y14" s="301"/>
      <c r="Z14" s="7"/>
      <c r="AA14" s="7"/>
      <c r="AB14" s="7"/>
      <c r="AC14" s="7"/>
      <c r="AD14" s="7"/>
      <c r="AE14" s="7"/>
      <c r="AF14" s="7"/>
      <c r="AG14" s="7"/>
      <c r="AH14" s="7"/>
      <c r="AI14" s="7"/>
      <c r="AJ14" s="7"/>
      <c r="AK14" s="7"/>
      <c r="AL14" s="7"/>
      <c r="AM14" s="7"/>
      <c r="AN14" s="7"/>
      <c r="AO14" s="7"/>
      <c r="AP14" s="7"/>
      <c r="AQ14" s="165"/>
      <c r="AR14" s="165"/>
    </row>
    <row r="15" spans="1:44" ht="15.75" customHeight="1" x14ac:dyDescent="0.2">
      <c r="A15" s="397" t="str">
        <f>'4. паспортбюджет'!A15:O15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7"/>
      <c r="C15" s="397"/>
      <c r="D15" s="397"/>
      <c r="E15" s="397"/>
      <c r="F15" s="397"/>
      <c r="G15" s="397"/>
      <c r="H15" s="397"/>
      <c r="I15" s="397"/>
      <c r="J15" s="397"/>
      <c r="K15" s="397"/>
      <c r="L15" s="397"/>
      <c r="M15" s="397"/>
      <c r="N15" s="397"/>
      <c r="O15" s="397"/>
      <c r="P15" s="39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63"/>
      <c r="AR15" s="163"/>
    </row>
    <row r="16" spans="1:44" x14ac:dyDescent="0.2">
      <c r="A16" s="383" t="s">
        <v>3</v>
      </c>
      <c r="B16" s="383"/>
      <c r="C16" s="383"/>
      <c r="D16" s="383"/>
      <c r="E16" s="383"/>
      <c r="F16" s="383"/>
      <c r="G16" s="383"/>
      <c r="H16" s="383"/>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64"/>
      <c r="AR16" s="164"/>
    </row>
    <row r="17" spans="1:44" ht="18.75"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2"/>
      <c r="X17" s="2"/>
      <c r="Y17" s="2"/>
      <c r="Z17" s="2"/>
      <c r="AA17" s="2"/>
      <c r="AB17" s="2"/>
      <c r="AC17" s="2"/>
      <c r="AD17" s="2"/>
      <c r="AE17" s="2"/>
      <c r="AF17" s="2"/>
      <c r="AG17" s="2"/>
      <c r="AH17" s="2"/>
      <c r="AI17" s="2"/>
      <c r="AJ17" s="2"/>
      <c r="AK17" s="2"/>
      <c r="AL17" s="2"/>
      <c r="AM17" s="2"/>
      <c r="AN17" s="2"/>
      <c r="AO17" s="2"/>
      <c r="AP17" s="2"/>
      <c r="AQ17" s="166"/>
      <c r="AR17" s="166"/>
    </row>
    <row r="18" spans="1:44" ht="18.75" x14ac:dyDescent="0.2">
      <c r="A18" s="389" t="s">
        <v>364</v>
      </c>
      <c r="B18" s="389"/>
      <c r="C18" s="389"/>
      <c r="D18" s="389"/>
      <c r="E18" s="389"/>
      <c r="F18" s="389"/>
      <c r="G18" s="389"/>
      <c r="H18" s="389"/>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67"/>
      <c r="AR18" s="167"/>
    </row>
    <row r="19" spans="1:44" x14ac:dyDescent="0.2">
      <c r="A19" s="122"/>
      <c r="Q19" s="168"/>
    </row>
    <row r="20" spans="1:44" x14ac:dyDescent="0.2">
      <c r="A20" s="122"/>
      <c r="Q20" s="168"/>
    </row>
    <row r="21" spans="1:44" x14ac:dyDescent="0.2">
      <c r="A21" s="122"/>
      <c r="Q21" s="168"/>
    </row>
    <row r="22" spans="1:44" x14ac:dyDescent="0.2">
      <c r="A22" s="122"/>
      <c r="Q22" s="168"/>
    </row>
    <row r="23" spans="1:44" x14ac:dyDescent="0.2">
      <c r="D23" s="123"/>
      <c r="Q23" s="168"/>
    </row>
    <row r="24" spans="1:44" ht="16.5" thickBot="1" x14ac:dyDescent="0.25">
      <c r="A24" s="170" t="s">
        <v>261</v>
      </c>
      <c r="B24" s="124" t="s">
        <v>0</v>
      </c>
      <c r="D24" s="125"/>
      <c r="E24" s="126"/>
      <c r="F24" s="126"/>
      <c r="G24" s="126"/>
      <c r="H24" s="126"/>
    </row>
    <row r="25" spans="1:44" x14ac:dyDescent="0.2">
      <c r="A25" s="171" t="s">
        <v>399</v>
      </c>
      <c r="B25" s="141">
        <f>'6.2. Паспорт фин осв ввод'!C30*1000000</f>
        <v>4404885.5600000005</v>
      </c>
    </row>
    <row r="26" spans="1:44" x14ac:dyDescent="0.2">
      <c r="A26" s="172" t="s">
        <v>259</v>
      </c>
      <c r="B26" s="173">
        <v>0</v>
      </c>
    </row>
    <row r="27" spans="1:44" x14ac:dyDescent="0.2">
      <c r="A27" s="172" t="s">
        <v>257</v>
      </c>
      <c r="B27" s="173">
        <v>35</v>
      </c>
      <c r="D27" s="123" t="s">
        <v>260</v>
      </c>
    </row>
    <row r="28" spans="1:44" ht="16.149999999999999" customHeight="1" thickBot="1" x14ac:dyDescent="0.25">
      <c r="A28" s="174" t="s">
        <v>255</v>
      </c>
      <c r="B28" s="127">
        <v>1</v>
      </c>
      <c r="D28" s="436" t="s">
        <v>258</v>
      </c>
      <c r="E28" s="437"/>
      <c r="F28" s="438"/>
      <c r="G28" s="439" t="str">
        <f>IF(SUM(B89:L89)=0,"не окупается",SUM(B89:L89))</f>
        <v>не окупается</v>
      </c>
      <c r="H28" s="440"/>
    </row>
    <row r="29" spans="1:44" ht="15.6" customHeight="1" x14ac:dyDescent="0.2">
      <c r="A29" s="171" t="s">
        <v>254</v>
      </c>
      <c r="B29" s="141">
        <f>B25*0.01</f>
        <v>44048.855600000003</v>
      </c>
      <c r="D29" s="436" t="s">
        <v>256</v>
      </c>
      <c r="E29" s="437"/>
      <c r="F29" s="438"/>
      <c r="G29" s="439" t="str">
        <f>IF(SUM(B90:L90)=0,"не окупается",SUM(B90:L90))</f>
        <v>не окупается</v>
      </c>
      <c r="H29" s="440"/>
    </row>
    <row r="30" spans="1:44" ht="27.6" customHeight="1" x14ac:dyDescent="0.2">
      <c r="A30" s="172" t="s">
        <v>400</v>
      </c>
      <c r="B30" s="173">
        <v>1</v>
      </c>
      <c r="D30" s="436" t="s">
        <v>414</v>
      </c>
      <c r="E30" s="437"/>
      <c r="F30" s="438"/>
      <c r="G30" s="443">
        <f>M87</f>
        <v>-3594808.9176716274</v>
      </c>
      <c r="H30" s="444"/>
    </row>
    <row r="31" spans="1:44" x14ac:dyDescent="0.2">
      <c r="A31" s="172" t="s">
        <v>253</v>
      </c>
      <c r="B31" s="173">
        <v>1</v>
      </c>
      <c r="D31" s="445"/>
      <c r="E31" s="446"/>
      <c r="F31" s="447"/>
      <c r="G31" s="445"/>
      <c r="H31" s="447"/>
    </row>
    <row r="32" spans="1:44" x14ac:dyDescent="0.2">
      <c r="A32" s="172" t="s">
        <v>232</v>
      </c>
      <c r="B32" s="173"/>
    </row>
    <row r="33" spans="1:38" x14ac:dyDescent="0.2">
      <c r="A33" s="172" t="s">
        <v>252</v>
      </c>
      <c r="B33" s="173"/>
    </row>
    <row r="34" spans="1:38" x14ac:dyDescent="0.2">
      <c r="A34" s="172" t="s">
        <v>251</v>
      </c>
      <c r="B34" s="173"/>
    </row>
    <row r="35" spans="1:38" x14ac:dyDescent="0.2">
      <c r="A35" s="175"/>
      <c r="B35" s="173"/>
    </row>
    <row r="36" spans="1:38" ht="16.5" thickBot="1" x14ac:dyDescent="0.25">
      <c r="A36" s="174" t="s">
        <v>226</v>
      </c>
      <c r="B36" s="128">
        <v>0.2</v>
      </c>
    </row>
    <row r="37" spans="1:38" x14ac:dyDescent="0.2">
      <c r="A37" s="171" t="s">
        <v>398</v>
      </c>
      <c r="B37" s="141">
        <v>0</v>
      </c>
    </row>
    <row r="38" spans="1:38" x14ac:dyDescent="0.2">
      <c r="A38" s="172" t="s">
        <v>250</v>
      </c>
      <c r="B38" s="173"/>
    </row>
    <row r="39" spans="1:38" ht="16.5" thickBot="1" x14ac:dyDescent="0.25">
      <c r="A39" s="176" t="s">
        <v>249</v>
      </c>
      <c r="B39" s="177"/>
    </row>
    <row r="40" spans="1:38" x14ac:dyDescent="0.2">
      <c r="A40" s="178" t="s">
        <v>401</v>
      </c>
      <c r="B40" s="129">
        <v>1</v>
      </c>
    </row>
    <row r="41" spans="1:38" x14ac:dyDescent="0.2">
      <c r="A41" s="179" t="s">
        <v>248</v>
      </c>
      <c r="B41" s="130"/>
    </row>
    <row r="42" spans="1:38" x14ac:dyDescent="0.2">
      <c r="A42" s="179" t="s">
        <v>247</v>
      </c>
      <c r="B42" s="131"/>
    </row>
    <row r="43" spans="1:38" x14ac:dyDescent="0.2">
      <c r="A43" s="179" t="s">
        <v>246</v>
      </c>
      <c r="B43" s="131">
        <v>0</v>
      </c>
    </row>
    <row r="44" spans="1:38" x14ac:dyDescent="0.2">
      <c r="A44" s="179" t="s">
        <v>245</v>
      </c>
      <c r="B44" s="131">
        <v>0.1371</v>
      </c>
    </row>
    <row r="45" spans="1:38" x14ac:dyDescent="0.2">
      <c r="A45" s="179" t="s">
        <v>244</v>
      </c>
      <c r="B45" s="131">
        <f>1-B43</f>
        <v>1</v>
      </c>
    </row>
    <row r="46" spans="1:38" ht="16.5" thickBot="1" x14ac:dyDescent="0.25">
      <c r="A46" s="180" t="s">
        <v>415</v>
      </c>
      <c r="B46" s="181">
        <f>B45*B44+B43*B42*(1-B36)</f>
        <v>0.1371</v>
      </c>
      <c r="C46" s="132"/>
    </row>
    <row r="47" spans="1:38" s="183" customFormat="1" x14ac:dyDescent="0.2">
      <c r="A47" s="182" t="s">
        <v>243</v>
      </c>
      <c r="B47" s="133">
        <f>B58</f>
        <v>1</v>
      </c>
      <c r="C47" s="133">
        <f t="shared" ref="C47:AL47" si="0">C58</f>
        <v>2</v>
      </c>
      <c r="D47" s="133">
        <f t="shared" si="0"/>
        <v>3</v>
      </c>
      <c r="E47" s="133">
        <f t="shared" si="0"/>
        <v>4</v>
      </c>
      <c r="F47" s="133">
        <f t="shared" si="0"/>
        <v>5</v>
      </c>
      <c r="G47" s="133">
        <f t="shared" si="0"/>
        <v>6</v>
      </c>
      <c r="H47" s="133">
        <f t="shared" si="0"/>
        <v>7</v>
      </c>
      <c r="I47" s="133">
        <f t="shared" si="0"/>
        <v>8</v>
      </c>
      <c r="J47" s="133">
        <f t="shared" si="0"/>
        <v>9</v>
      </c>
      <c r="K47" s="133">
        <f t="shared" si="0"/>
        <v>10</v>
      </c>
      <c r="L47" s="133">
        <f t="shared" si="0"/>
        <v>11</v>
      </c>
      <c r="M47" s="133">
        <f t="shared" si="0"/>
        <v>12</v>
      </c>
      <c r="N47" s="133">
        <f t="shared" si="0"/>
        <v>13</v>
      </c>
      <c r="O47" s="133">
        <f t="shared" si="0"/>
        <v>14</v>
      </c>
      <c r="P47" s="133">
        <f t="shared" si="0"/>
        <v>15</v>
      </c>
      <c r="Q47" s="133">
        <f t="shared" si="0"/>
        <v>16</v>
      </c>
      <c r="R47" s="133">
        <f t="shared" si="0"/>
        <v>17</v>
      </c>
      <c r="S47" s="133">
        <f t="shared" si="0"/>
        <v>18</v>
      </c>
      <c r="T47" s="133">
        <f t="shared" si="0"/>
        <v>19</v>
      </c>
      <c r="U47" s="133">
        <f t="shared" si="0"/>
        <v>20</v>
      </c>
      <c r="V47" s="133">
        <f t="shared" si="0"/>
        <v>21</v>
      </c>
      <c r="W47" s="133">
        <f t="shared" si="0"/>
        <v>22</v>
      </c>
      <c r="X47" s="133">
        <f t="shared" si="0"/>
        <v>23</v>
      </c>
      <c r="Y47" s="133">
        <f t="shared" si="0"/>
        <v>24</v>
      </c>
      <c r="Z47" s="133">
        <f t="shared" si="0"/>
        <v>25</v>
      </c>
      <c r="AA47" s="133">
        <f t="shared" si="0"/>
        <v>26</v>
      </c>
      <c r="AB47" s="133">
        <f t="shared" si="0"/>
        <v>27</v>
      </c>
      <c r="AC47" s="133">
        <f t="shared" si="0"/>
        <v>28</v>
      </c>
      <c r="AD47" s="133">
        <f t="shared" si="0"/>
        <v>29</v>
      </c>
      <c r="AE47" s="133">
        <f t="shared" si="0"/>
        <v>30</v>
      </c>
      <c r="AF47" s="133">
        <f t="shared" si="0"/>
        <v>31</v>
      </c>
      <c r="AG47" s="133">
        <f t="shared" si="0"/>
        <v>32</v>
      </c>
      <c r="AH47" s="133">
        <f t="shared" si="0"/>
        <v>33</v>
      </c>
      <c r="AI47" s="133">
        <f t="shared" si="0"/>
        <v>34</v>
      </c>
      <c r="AJ47" s="133">
        <f t="shared" si="0"/>
        <v>35</v>
      </c>
      <c r="AK47" s="133">
        <f t="shared" si="0"/>
        <v>36</v>
      </c>
      <c r="AL47" s="133">
        <f t="shared" si="0"/>
        <v>37</v>
      </c>
    </row>
    <row r="48" spans="1:38" s="183" customFormat="1" x14ac:dyDescent="0.2">
      <c r="A48" s="184" t="s">
        <v>242</v>
      </c>
      <c r="B48" s="185">
        <f>D129</f>
        <v>7.8163170639641913E-2</v>
      </c>
      <c r="C48" s="185">
        <f t="shared" ref="C48:AL48" si="1">E129</f>
        <v>5.2628968689616612E-2</v>
      </c>
      <c r="D48" s="185">
        <f t="shared" si="1"/>
        <v>4.4208979893394937E-2</v>
      </c>
      <c r="E48" s="185">
        <f t="shared" si="1"/>
        <v>4.4208979893394937E-2</v>
      </c>
      <c r="F48" s="185">
        <f t="shared" si="1"/>
        <v>4.4208979893394937E-2</v>
      </c>
      <c r="G48" s="185">
        <f t="shared" si="1"/>
        <v>4.4208979893394937E-2</v>
      </c>
      <c r="H48" s="185">
        <f t="shared" si="1"/>
        <v>4.4208979893394937E-2</v>
      </c>
      <c r="I48" s="185">
        <f t="shared" si="1"/>
        <v>4.4208979893394937E-2</v>
      </c>
      <c r="J48" s="185">
        <f t="shared" si="1"/>
        <v>4.4208979893394937E-2</v>
      </c>
      <c r="K48" s="185">
        <f t="shared" si="1"/>
        <v>4.4208979893394937E-2</v>
      </c>
      <c r="L48" s="185">
        <f t="shared" si="1"/>
        <v>4.4208979893394937E-2</v>
      </c>
      <c r="M48" s="185">
        <f t="shared" si="1"/>
        <v>4.4208979893394937E-2</v>
      </c>
      <c r="N48" s="185">
        <f t="shared" si="1"/>
        <v>4.4208979893394937E-2</v>
      </c>
      <c r="O48" s="185">
        <f t="shared" si="1"/>
        <v>4.4208979893394937E-2</v>
      </c>
      <c r="P48" s="185">
        <f t="shared" si="1"/>
        <v>4.4208979893394937E-2</v>
      </c>
      <c r="Q48" s="185">
        <f t="shared" si="1"/>
        <v>4.4208979893394937E-2</v>
      </c>
      <c r="R48" s="185">
        <f t="shared" si="1"/>
        <v>4.4208979893394937E-2</v>
      </c>
      <c r="S48" s="185">
        <f t="shared" si="1"/>
        <v>4.4208979893394937E-2</v>
      </c>
      <c r="T48" s="185">
        <f t="shared" si="1"/>
        <v>4.4208979893394937E-2</v>
      </c>
      <c r="U48" s="185">
        <f t="shared" si="1"/>
        <v>4.4208979893394937E-2</v>
      </c>
      <c r="V48" s="185">
        <f t="shared" si="1"/>
        <v>4.4208979893394937E-2</v>
      </c>
      <c r="W48" s="185">
        <f t="shared" si="1"/>
        <v>4.4208979893394937E-2</v>
      </c>
      <c r="X48" s="185">
        <f t="shared" si="1"/>
        <v>4.4208979893394937E-2</v>
      </c>
      <c r="Y48" s="185">
        <f t="shared" si="1"/>
        <v>4.4208979893394937E-2</v>
      </c>
      <c r="Z48" s="185">
        <f t="shared" si="1"/>
        <v>4.4208979893394937E-2</v>
      </c>
      <c r="AA48" s="185">
        <f t="shared" si="1"/>
        <v>4.4208979893394937E-2</v>
      </c>
      <c r="AB48" s="185">
        <f t="shared" si="1"/>
        <v>4.4208979893394937E-2</v>
      </c>
      <c r="AC48" s="185">
        <f t="shared" si="1"/>
        <v>4.4208979893394937E-2</v>
      </c>
      <c r="AD48" s="185">
        <f t="shared" si="1"/>
        <v>4.4208979893394937E-2</v>
      </c>
      <c r="AE48" s="185">
        <f t="shared" si="1"/>
        <v>4.4208979893394937E-2</v>
      </c>
      <c r="AF48" s="185">
        <f t="shared" si="1"/>
        <v>4.4208979893394937E-2</v>
      </c>
      <c r="AG48" s="185">
        <f t="shared" si="1"/>
        <v>4.4208979893394937E-2</v>
      </c>
      <c r="AH48" s="185">
        <f t="shared" si="1"/>
        <v>4.4208979893394937E-2</v>
      </c>
      <c r="AI48" s="185">
        <f t="shared" si="1"/>
        <v>4.4208979893394937E-2</v>
      </c>
      <c r="AJ48" s="185">
        <f t="shared" si="1"/>
        <v>4.4208979893394937E-2</v>
      </c>
      <c r="AK48" s="185">
        <f t="shared" si="1"/>
        <v>4.4208979893394937E-2</v>
      </c>
      <c r="AL48" s="185">
        <f t="shared" si="1"/>
        <v>4.4208979893394937E-2</v>
      </c>
    </row>
    <row r="49" spans="1:45" s="183" customFormat="1" x14ac:dyDescent="0.2">
      <c r="A49" s="184" t="s">
        <v>241</v>
      </c>
      <c r="B49" s="185">
        <f>D130</f>
        <v>7.8163170639641913E-2</v>
      </c>
      <c r="C49" s="185">
        <f t="shared" ref="C49:AL49" si="2">E130</f>
        <v>0.13490578638953354</v>
      </c>
      <c r="D49" s="185">
        <f t="shared" si="2"/>
        <v>0.18507881348092603</v>
      </c>
      <c r="E49" s="185">
        <f t="shared" si="2"/>
        <v>0.23746993891819246</v>
      </c>
      <c r="F49" s="185">
        <f t="shared" si="2"/>
        <v>0.29217722256650736</v>
      </c>
      <c r="G49" s="185">
        <f t="shared" si="2"/>
        <v>0.34930305941765294</v>
      </c>
      <c r="H49" s="185">
        <f t="shared" si="2"/>
        <v>0.40895437124154421</v>
      </c>
      <c r="I49" s="185">
        <f t="shared" si="2"/>
        <v>0.47124280671047258</v>
      </c>
      <c r="J49" s="185">
        <f t="shared" si="2"/>
        <v>0.53628495037063773</v>
      </c>
      <c r="K49" s="185">
        <f t="shared" si="2"/>
        <v>0.60420254085209835</v>
      </c>
      <c r="L49" s="185">
        <f t="shared" si="2"/>
        <v>0.67512269872556185</v>
      </c>
      <c r="M49" s="185">
        <f t="shared" si="2"/>
        <v>0.74917816443248952</v>
      </c>
      <c r="N49" s="185">
        <f t="shared" si="2"/>
        <v>0.82650754673385074</v>
      </c>
      <c r="O49" s="185">
        <f t="shared" si="2"/>
        <v>0.90725558214254165</v>
      </c>
      <c r="P49" s="185">
        <f t="shared" si="2"/>
        <v>0.99157340582504649</v>
      </c>
      <c r="Q49" s="185">
        <f t="shared" si="2"/>
        <v>1.079618834479386</v>
      </c>
      <c r="R49" s="185">
        <f t="shared" si="2"/>
        <v>1.1715566617188107</v>
      </c>
      <c r="S49" s="185">
        <f t="shared" si="2"/>
        <v>1.2675589665141054</v>
      </c>
      <c r="T49" s="185">
        <f t="shared" si="2"/>
        <v>1.3678054352718148</v>
      </c>
      <c r="U49" s="185">
        <f t="shared" si="2"/>
        <v>1.4724836981512177</v>
      </c>
      <c r="V49" s="185">
        <f t="shared" si="2"/>
        <v>1.5817896802495315</v>
      </c>
      <c r="W49" s="185">
        <f t="shared" si="2"/>
        <v>1.6959279683126574</v>
      </c>
      <c r="X49" s="185">
        <f t="shared" si="2"/>
        <v>1.8151121936578325</v>
      </c>
      <c r="Y49" s="185">
        <f t="shared" si="2"/>
        <v>1.9395654320249025</v>
      </c>
      <c r="Z49" s="185">
        <f t="shared" si="2"/>
        <v>2.0695206211046102</v>
      </c>
      <c r="AA49" s="185">
        <f t="shared" si="2"/>
        <v>2.2052209965253851</v>
      </c>
      <c r="AB49" s="185">
        <f t="shared" si="2"/>
        <v>2.3469205471146628</v>
      </c>
      <c r="AC49" s="185">
        <f t="shared" si="2"/>
        <v>2.4948844902868452</v>
      </c>
      <c r="AD49" s="185">
        <f t="shared" si="2"/>
        <v>2.6493897684476742</v>
      </c>
      <c r="AE49" s="185">
        <f t="shared" si="2"/>
        <v>2.8107255673441385</v>
      </c>
      <c r="AF49" s="185">
        <f t="shared" si="2"/>
        <v>2.9791938573301016</v>
      </c>
      <c r="AG49" s="185">
        <f t="shared" si="2"/>
        <v>3.1551099585607281</v>
      </c>
      <c r="AH49" s="185">
        <f t="shared" si="2"/>
        <v>3.3388031311735844</v>
      </c>
      <c r="AI49" s="185">
        <f t="shared" si="2"/>
        <v>3.5306171915610358</v>
      </c>
      <c r="AJ49" s="185">
        <f t="shared" si="2"/>
        <v>3.7309111558874273</v>
      </c>
      <c r="AK49" s="185">
        <f t="shared" si="2"/>
        <v>3.9400599120554922</v>
      </c>
      <c r="AL49" s="185">
        <f t="shared" si="2"/>
        <v>4.1584549213797199</v>
      </c>
    </row>
    <row r="50" spans="1:45" s="183" customFormat="1" ht="16.5" thickBot="1" x14ac:dyDescent="0.25">
      <c r="A50" s="186" t="s">
        <v>402</v>
      </c>
      <c r="B50" s="134">
        <f>IF($B$119="да",($B$121-0.05),0)</f>
        <v>0</v>
      </c>
      <c r="C50" s="134"/>
      <c r="D50" s="134">
        <f>(F101+F102)*(1+D49)</f>
        <v>132492.71086505093</v>
      </c>
      <c r="E50" s="134">
        <f t="shared" ref="E50:AL50" si="3">(H101+H102)*(1+E49)</f>
        <v>52869.88717745991</v>
      </c>
      <c r="F50" s="134">
        <f t="shared" si="3"/>
        <v>55207.210956654286</v>
      </c>
      <c r="G50" s="134">
        <f t="shared" si="3"/>
        <v>57647.865435807427</v>
      </c>
      <c r="H50" s="134">
        <f t="shared" si="3"/>
        <v>60196.418759756169</v>
      </c>
      <c r="I50" s="134">
        <f t="shared" si="3"/>
        <v>62857.641026360616</v>
      </c>
      <c r="J50" s="134">
        <f t="shared" si="3"/>
        <v>65636.513214641222</v>
      </c>
      <c r="K50" s="134">
        <f t="shared" si="3"/>
        <v>68538.236507619848</v>
      </c>
      <c r="L50" s="134">
        <f t="shared" si="3"/>
        <v>71568.242027313958</v>
      </c>
      <c r="M50" s="134">
        <f t="shared" si="3"/>
        <v>74732.201000105095</v>
      </c>
      <c r="N50" s="134">
        <f t="shared" si="3"/>
        <v>78036.035371507882</v>
      </c>
      <c r="O50" s="134">
        <f t="shared" si="3"/>
        <v>81485.928890207128</v>
      </c>
      <c r="P50" s="134">
        <f t="shared" si="3"/>
        <v>85088.338682108908</v>
      </c>
      <c r="Q50" s="134">
        <f t="shared" si="3"/>
        <v>88850.007336068637</v>
      </c>
      <c r="R50" s="134">
        <f t="shared" si="3"/>
        <v>92777.975523916888</v>
      </c>
      <c r="S50" s="134">
        <f t="shared" si="3"/>
        <v>96879.595178403615</v>
      </c>
      <c r="T50" s="134">
        <f t="shared" si="3"/>
        <v>101162.5432537259</v>
      </c>
      <c r="U50" s="134">
        <f t="shared" si="3"/>
        <v>105634.83609439457</v>
      </c>
      <c r="V50" s="134">
        <f t="shared" si="3"/>
        <v>110304.84443933373</v>
      </c>
      <c r="W50" s="134">
        <f t="shared" si="3"/>
        <v>115181.30908929626</v>
      </c>
      <c r="X50" s="134">
        <f t="shared" si="3"/>
        <v>120273.35726691988</v>
      </c>
      <c r="Y50" s="134">
        <f t="shared" si="3"/>
        <v>125590.51970004424</v>
      </c>
      <c r="Z50" s="134">
        <f t="shared" si="3"/>
        <v>131142.7484602645</v>
      </c>
      <c r="AA50" s="134">
        <f t="shared" si="3"/>
        <v>136940.43559010889</v>
      </c>
      <c r="AB50" s="134">
        <f t="shared" si="3"/>
        <v>142994.43255370474</v>
      </c>
      <c r="AC50" s="134">
        <f t="shared" si="3"/>
        <v>149316.0705473389</v>
      </c>
      <c r="AD50" s="134">
        <f t="shared" si="3"/>
        <v>155917.18170792694</v>
      </c>
      <c r="AE50" s="134">
        <f t="shared" si="3"/>
        <v>162810.12125908749</v>
      </c>
      <c r="AF50" s="134">
        <f t="shared" si="3"/>
        <v>170007.79063627167</v>
      </c>
      <c r="AG50" s="134">
        <f t="shared" si="3"/>
        <v>177523.66163423107</v>
      </c>
      <c r="AH50" s="134">
        <f t="shared" si="3"/>
        <v>185371.80162202066</v>
      </c>
      <c r="AI50" s="134">
        <f t="shared" si="3"/>
        <v>193566.89987273092</v>
      </c>
      <c r="AJ50" s="134">
        <f t="shared" si="3"/>
        <v>202124.2950572313</v>
      </c>
      <c r="AK50" s="134">
        <f t="shared" si="3"/>
        <v>211060.00395338304</v>
      </c>
      <c r="AL50" s="134">
        <f t="shared" si="3"/>
        <v>0</v>
      </c>
    </row>
    <row r="51" spans="1:45" ht="16.5" thickBot="1" x14ac:dyDescent="0.25">
      <c r="AM51" s="121"/>
      <c r="AN51" s="121"/>
      <c r="AO51" s="121"/>
      <c r="AP51" s="121"/>
      <c r="AQ51" s="121"/>
      <c r="AR51" s="121"/>
      <c r="AS51" s="121"/>
    </row>
    <row r="52" spans="1:45" x14ac:dyDescent="0.2">
      <c r="A52" s="187" t="s">
        <v>240</v>
      </c>
      <c r="B52" s="188">
        <f>B58</f>
        <v>1</v>
      </c>
      <c r="C52" s="188">
        <f t="shared" ref="C52:AL52" si="4">C58</f>
        <v>2</v>
      </c>
      <c r="D52" s="188">
        <f t="shared" si="4"/>
        <v>3</v>
      </c>
      <c r="E52" s="188">
        <f t="shared" si="4"/>
        <v>4</v>
      </c>
      <c r="F52" s="188">
        <f t="shared" si="4"/>
        <v>5</v>
      </c>
      <c r="G52" s="188">
        <f t="shared" si="4"/>
        <v>6</v>
      </c>
      <c r="H52" s="188">
        <f t="shared" si="4"/>
        <v>7</v>
      </c>
      <c r="I52" s="188">
        <f t="shared" si="4"/>
        <v>8</v>
      </c>
      <c r="J52" s="188">
        <f t="shared" si="4"/>
        <v>9</v>
      </c>
      <c r="K52" s="188">
        <f t="shared" si="4"/>
        <v>10</v>
      </c>
      <c r="L52" s="188">
        <f t="shared" si="4"/>
        <v>11</v>
      </c>
      <c r="M52" s="188">
        <f t="shared" si="4"/>
        <v>12</v>
      </c>
      <c r="N52" s="188">
        <f t="shared" si="4"/>
        <v>13</v>
      </c>
      <c r="O52" s="188">
        <f t="shared" si="4"/>
        <v>14</v>
      </c>
      <c r="P52" s="188">
        <f t="shared" si="4"/>
        <v>15</v>
      </c>
      <c r="Q52" s="188">
        <f t="shared" si="4"/>
        <v>16</v>
      </c>
      <c r="R52" s="188">
        <f t="shared" si="4"/>
        <v>17</v>
      </c>
      <c r="S52" s="188">
        <f t="shared" si="4"/>
        <v>18</v>
      </c>
      <c r="T52" s="188">
        <f t="shared" si="4"/>
        <v>19</v>
      </c>
      <c r="U52" s="188">
        <f t="shared" si="4"/>
        <v>20</v>
      </c>
      <c r="V52" s="188">
        <f t="shared" si="4"/>
        <v>21</v>
      </c>
      <c r="W52" s="188">
        <f t="shared" si="4"/>
        <v>22</v>
      </c>
      <c r="X52" s="188">
        <f t="shared" si="4"/>
        <v>23</v>
      </c>
      <c r="Y52" s="188">
        <f t="shared" si="4"/>
        <v>24</v>
      </c>
      <c r="Z52" s="188">
        <f t="shared" si="4"/>
        <v>25</v>
      </c>
      <c r="AA52" s="188">
        <f t="shared" si="4"/>
        <v>26</v>
      </c>
      <c r="AB52" s="188">
        <f t="shared" si="4"/>
        <v>27</v>
      </c>
      <c r="AC52" s="188">
        <f t="shared" si="4"/>
        <v>28</v>
      </c>
      <c r="AD52" s="188">
        <f t="shared" si="4"/>
        <v>29</v>
      </c>
      <c r="AE52" s="188">
        <f t="shared" si="4"/>
        <v>30</v>
      </c>
      <c r="AF52" s="188">
        <f t="shared" si="4"/>
        <v>31</v>
      </c>
      <c r="AG52" s="188">
        <f t="shared" si="4"/>
        <v>32</v>
      </c>
      <c r="AH52" s="188">
        <f t="shared" si="4"/>
        <v>33</v>
      </c>
      <c r="AI52" s="188">
        <f t="shared" si="4"/>
        <v>34</v>
      </c>
      <c r="AJ52" s="188">
        <f t="shared" si="4"/>
        <v>35</v>
      </c>
      <c r="AK52" s="188">
        <f t="shared" si="4"/>
        <v>36</v>
      </c>
      <c r="AL52" s="188">
        <f t="shared" si="4"/>
        <v>37</v>
      </c>
      <c r="AM52" s="121"/>
      <c r="AN52" s="121"/>
      <c r="AO52" s="121"/>
      <c r="AP52" s="121"/>
      <c r="AQ52" s="121"/>
      <c r="AR52" s="121"/>
      <c r="AS52" s="121"/>
    </row>
    <row r="53" spans="1:45" x14ac:dyDescent="0.2">
      <c r="A53" s="189" t="s">
        <v>239</v>
      </c>
      <c r="B53" s="190">
        <v>0</v>
      </c>
      <c r="C53" s="190">
        <f t="shared" ref="C53:AL53" si="5">B53+B54-B55</f>
        <v>0</v>
      </c>
      <c r="D53" s="190">
        <f t="shared" si="5"/>
        <v>0</v>
      </c>
      <c r="E53" s="190">
        <f t="shared" si="5"/>
        <v>0</v>
      </c>
      <c r="F53" s="190">
        <f t="shared" si="5"/>
        <v>0</v>
      </c>
      <c r="G53" s="190">
        <f t="shared" si="5"/>
        <v>0</v>
      </c>
      <c r="H53" s="190">
        <f t="shared" si="5"/>
        <v>0</v>
      </c>
      <c r="I53" s="190">
        <f t="shared" si="5"/>
        <v>0</v>
      </c>
      <c r="J53" s="190">
        <f t="shared" si="5"/>
        <v>0</v>
      </c>
      <c r="K53" s="190">
        <f t="shared" si="5"/>
        <v>0</v>
      </c>
      <c r="L53" s="190">
        <f t="shared" si="5"/>
        <v>0</v>
      </c>
      <c r="M53" s="190">
        <f t="shared" si="5"/>
        <v>0</v>
      </c>
      <c r="N53" s="190">
        <f t="shared" si="5"/>
        <v>0</v>
      </c>
      <c r="O53" s="190">
        <f t="shared" si="5"/>
        <v>0</v>
      </c>
      <c r="P53" s="190">
        <f t="shared" si="5"/>
        <v>0</v>
      </c>
      <c r="Q53" s="190">
        <f t="shared" si="5"/>
        <v>0</v>
      </c>
      <c r="R53" s="190">
        <f t="shared" si="5"/>
        <v>0</v>
      </c>
      <c r="S53" s="190">
        <f t="shared" si="5"/>
        <v>0</v>
      </c>
      <c r="T53" s="190">
        <f t="shared" si="5"/>
        <v>0</v>
      </c>
      <c r="U53" s="190">
        <f t="shared" si="5"/>
        <v>0</v>
      </c>
      <c r="V53" s="190">
        <f t="shared" si="5"/>
        <v>0</v>
      </c>
      <c r="W53" s="190">
        <f t="shared" si="5"/>
        <v>0</v>
      </c>
      <c r="X53" s="190">
        <f t="shared" si="5"/>
        <v>0</v>
      </c>
      <c r="Y53" s="190">
        <f t="shared" si="5"/>
        <v>0</v>
      </c>
      <c r="Z53" s="190">
        <f t="shared" si="5"/>
        <v>0</v>
      </c>
      <c r="AA53" s="190">
        <f t="shared" si="5"/>
        <v>0</v>
      </c>
      <c r="AB53" s="190">
        <f t="shared" si="5"/>
        <v>0</v>
      </c>
      <c r="AC53" s="190">
        <f t="shared" si="5"/>
        <v>0</v>
      </c>
      <c r="AD53" s="190">
        <f t="shared" si="5"/>
        <v>0</v>
      </c>
      <c r="AE53" s="190">
        <f t="shared" si="5"/>
        <v>0</v>
      </c>
      <c r="AF53" s="190">
        <f t="shared" si="5"/>
        <v>0</v>
      </c>
      <c r="AG53" s="190">
        <f t="shared" si="5"/>
        <v>0</v>
      </c>
      <c r="AH53" s="190">
        <f t="shared" si="5"/>
        <v>0</v>
      </c>
      <c r="AI53" s="190">
        <f t="shared" si="5"/>
        <v>0</v>
      </c>
      <c r="AJ53" s="190">
        <f t="shared" si="5"/>
        <v>0</v>
      </c>
      <c r="AK53" s="190">
        <f t="shared" si="5"/>
        <v>0</v>
      </c>
      <c r="AL53" s="190">
        <f t="shared" si="5"/>
        <v>0</v>
      </c>
      <c r="AM53" s="121"/>
      <c r="AN53" s="121"/>
      <c r="AO53" s="121"/>
      <c r="AP53" s="121"/>
      <c r="AQ53" s="121"/>
      <c r="AR53" s="121"/>
      <c r="AS53" s="121"/>
    </row>
    <row r="54" spans="1:45" x14ac:dyDescent="0.2">
      <c r="A54" s="189" t="s">
        <v>238</v>
      </c>
      <c r="B54" s="190">
        <f>B25*B28*B43*1.18</f>
        <v>0</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v>0</v>
      </c>
      <c r="S54" s="190">
        <v>0</v>
      </c>
      <c r="T54" s="190">
        <v>0</v>
      </c>
      <c r="U54" s="190">
        <v>0</v>
      </c>
      <c r="V54" s="190">
        <v>0</v>
      </c>
      <c r="W54" s="190">
        <v>0</v>
      </c>
      <c r="X54" s="190">
        <v>0</v>
      </c>
      <c r="Y54" s="190">
        <v>0</v>
      </c>
      <c r="Z54" s="190">
        <v>0</v>
      </c>
      <c r="AA54" s="190">
        <v>0</v>
      </c>
      <c r="AB54" s="190">
        <v>0</v>
      </c>
      <c r="AC54" s="190">
        <v>0</v>
      </c>
      <c r="AD54" s="190">
        <v>0</v>
      </c>
      <c r="AE54" s="190">
        <v>0</v>
      </c>
      <c r="AF54" s="190">
        <v>0</v>
      </c>
      <c r="AG54" s="190">
        <v>0</v>
      </c>
      <c r="AH54" s="190">
        <v>0</v>
      </c>
      <c r="AI54" s="190">
        <v>0</v>
      </c>
      <c r="AJ54" s="190">
        <v>0</v>
      </c>
      <c r="AK54" s="190">
        <v>0</v>
      </c>
      <c r="AL54" s="190">
        <v>0</v>
      </c>
      <c r="AM54" s="121"/>
      <c r="AN54" s="121"/>
      <c r="AO54" s="121"/>
      <c r="AP54" s="121"/>
      <c r="AQ54" s="121"/>
      <c r="AR54" s="121"/>
      <c r="AS54" s="121"/>
    </row>
    <row r="55" spans="1:45" x14ac:dyDescent="0.2">
      <c r="A55" s="189" t="s">
        <v>237</v>
      </c>
      <c r="B55" s="190">
        <f>$B$54/$B$40</f>
        <v>0</v>
      </c>
      <c r="C55" s="190">
        <f t="shared" ref="C55:AL55" si="6">IF(ROUND(C53,1)=0,0,B55+C54/$B$40)</f>
        <v>0</v>
      </c>
      <c r="D55" s="190">
        <f t="shared" si="6"/>
        <v>0</v>
      </c>
      <c r="E55" s="190">
        <f t="shared" si="6"/>
        <v>0</v>
      </c>
      <c r="F55" s="190">
        <f t="shared" si="6"/>
        <v>0</v>
      </c>
      <c r="G55" s="190">
        <f t="shared" si="6"/>
        <v>0</v>
      </c>
      <c r="H55" s="190">
        <f t="shared" si="6"/>
        <v>0</v>
      </c>
      <c r="I55" s="190">
        <f t="shared" si="6"/>
        <v>0</v>
      </c>
      <c r="J55" s="190">
        <f t="shared" si="6"/>
        <v>0</v>
      </c>
      <c r="K55" s="190">
        <f t="shared" si="6"/>
        <v>0</v>
      </c>
      <c r="L55" s="190">
        <f t="shared" si="6"/>
        <v>0</v>
      </c>
      <c r="M55" s="190">
        <f t="shared" si="6"/>
        <v>0</v>
      </c>
      <c r="N55" s="190">
        <f t="shared" si="6"/>
        <v>0</v>
      </c>
      <c r="O55" s="190">
        <f t="shared" si="6"/>
        <v>0</v>
      </c>
      <c r="P55" s="190">
        <f t="shared" si="6"/>
        <v>0</v>
      </c>
      <c r="Q55" s="190">
        <f t="shared" si="6"/>
        <v>0</v>
      </c>
      <c r="R55" s="190">
        <f t="shared" si="6"/>
        <v>0</v>
      </c>
      <c r="S55" s="190">
        <f t="shared" si="6"/>
        <v>0</v>
      </c>
      <c r="T55" s="190">
        <f t="shared" si="6"/>
        <v>0</v>
      </c>
      <c r="U55" s="190">
        <f t="shared" si="6"/>
        <v>0</v>
      </c>
      <c r="V55" s="190">
        <f t="shared" si="6"/>
        <v>0</v>
      </c>
      <c r="W55" s="190">
        <f t="shared" si="6"/>
        <v>0</v>
      </c>
      <c r="X55" s="190">
        <f t="shared" si="6"/>
        <v>0</v>
      </c>
      <c r="Y55" s="190">
        <f t="shared" si="6"/>
        <v>0</v>
      </c>
      <c r="Z55" s="190">
        <f t="shared" si="6"/>
        <v>0</v>
      </c>
      <c r="AA55" s="190">
        <f t="shared" si="6"/>
        <v>0</v>
      </c>
      <c r="AB55" s="190">
        <f t="shared" si="6"/>
        <v>0</v>
      </c>
      <c r="AC55" s="190">
        <f t="shared" si="6"/>
        <v>0</v>
      </c>
      <c r="AD55" s="190">
        <f t="shared" si="6"/>
        <v>0</v>
      </c>
      <c r="AE55" s="190">
        <f t="shared" si="6"/>
        <v>0</v>
      </c>
      <c r="AF55" s="190">
        <f t="shared" si="6"/>
        <v>0</v>
      </c>
      <c r="AG55" s="190">
        <f t="shared" si="6"/>
        <v>0</v>
      </c>
      <c r="AH55" s="190">
        <f t="shared" si="6"/>
        <v>0</v>
      </c>
      <c r="AI55" s="190">
        <f t="shared" si="6"/>
        <v>0</v>
      </c>
      <c r="AJ55" s="190">
        <f t="shared" si="6"/>
        <v>0</v>
      </c>
      <c r="AK55" s="190">
        <f t="shared" si="6"/>
        <v>0</v>
      </c>
      <c r="AL55" s="190">
        <f t="shared" si="6"/>
        <v>0</v>
      </c>
      <c r="AM55" s="121"/>
      <c r="AN55" s="121"/>
      <c r="AO55" s="121"/>
      <c r="AP55" s="121"/>
      <c r="AQ55" s="121"/>
      <c r="AR55" s="121"/>
      <c r="AS55" s="121"/>
    </row>
    <row r="56" spans="1:45" ht="16.5" thickBot="1" x14ac:dyDescent="0.25">
      <c r="A56" s="191" t="s">
        <v>236</v>
      </c>
      <c r="B56" s="192">
        <f t="shared" ref="B56:AL56" si="7">AVERAGE(SUM(B53:B54),(SUM(B53:B54)-B55))*$B$42</f>
        <v>0</v>
      </c>
      <c r="C56" s="192">
        <f t="shared" si="7"/>
        <v>0</v>
      </c>
      <c r="D56" s="192">
        <f t="shared" si="7"/>
        <v>0</v>
      </c>
      <c r="E56" s="192">
        <f t="shared" si="7"/>
        <v>0</v>
      </c>
      <c r="F56" s="192">
        <f t="shared" si="7"/>
        <v>0</v>
      </c>
      <c r="G56" s="192">
        <f t="shared" si="7"/>
        <v>0</v>
      </c>
      <c r="H56" s="192">
        <f t="shared" si="7"/>
        <v>0</v>
      </c>
      <c r="I56" s="192">
        <f t="shared" si="7"/>
        <v>0</v>
      </c>
      <c r="J56" s="192">
        <f t="shared" si="7"/>
        <v>0</v>
      </c>
      <c r="K56" s="192">
        <f t="shared" si="7"/>
        <v>0</v>
      </c>
      <c r="L56" s="192">
        <f t="shared" si="7"/>
        <v>0</v>
      </c>
      <c r="M56" s="192">
        <f t="shared" si="7"/>
        <v>0</v>
      </c>
      <c r="N56" s="192">
        <f t="shared" si="7"/>
        <v>0</v>
      </c>
      <c r="O56" s="192">
        <f t="shared" si="7"/>
        <v>0</v>
      </c>
      <c r="P56" s="192">
        <f t="shared" si="7"/>
        <v>0</v>
      </c>
      <c r="Q56" s="192">
        <f t="shared" si="7"/>
        <v>0</v>
      </c>
      <c r="R56" s="192">
        <f t="shared" si="7"/>
        <v>0</v>
      </c>
      <c r="S56" s="192">
        <f t="shared" si="7"/>
        <v>0</v>
      </c>
      <c r="T56" s="192">
        <f t="shared" si="7"/>
        <v>0</v>
      </c>
      <c r="U56" s="192">
        <f t="shared" si="7"/>
        <v>0</v>
      </c>
      <c r="V56" s="192">
        <f t="shared" si="7"/>
        <v>0</v>
      </c>
      <c r="W56" s="192">
        <f t="shared" si="7"/>
        <v>0</v>
      </c>
      <c r="X56" s="192">
        <f t="shared" si="7"/>
        <v>0</v>
      </c>
      <c r="Y56" s="192">
        <f t="shared" si="7"/>
        <v>0</v>
      </c>
      <c r="Z56" s="192">
        <f t="shared" si="7"/>
        <v>0</v>
      </c>
      <c r="AA56" s="192">
        <f t="shared" si="7"/>
        <v>0</v>
      </c>
      <c r="AB56" s="192">
        <f t="shared" si="7"/>
        <v>0</v>
      </c>
      <c r="AC56" s="192">
        <f t="shared" si="7"/>
        <v>0</v>
      </c>
      <c r="AD56" s="192">
        <f t="shared" si="7"/>
        <v>0</v>
      </c>
      <c r="AE56" s="192">
        <f t="shared" si="7"/>
        <v>0</v>
      </c>
      <c r="AF56" s="192">
        <f t="shared" si="7"/>
        <v>0</v>
      </c>
      <c r="AG56" s="192">
        <f t="shared" si="7"/>
        <v>0</v>
      </c>
      <c r="AH56" s="192">
        <f t="shared" si="7"/>
        <v>0</v>
      </c>
      <c r="AI56" s="192">
        <f t="shared" si="7"/>
        <v>0</v>
      </c>
      <c r="AJ56" s="192">
        <f t="shared" si="7"/>
        <v>0</v>
      </c>
      <c r="AK56" s="192">
        <f t="shared" si="7"/>
        <v>0</v>
      </c>
      <c r="AL56" s="192">
        <f t="shared" si="7"/>
        <v>0</v>
      </c>
      <c r="AM56" s="121"/>
      <c r="AN56" s="121"/>
      <c r="AO56" s="121"/>
      <c r="AP56" s="121"/>
      <c r="AQ56" s="121"/>
      <c r="AR56" s="121"/>
      <c r="AS56" s="121"/>
    </row>
    <row r="57" spans="1:45" s="195" customFormat="1" ht="16.5" thickBot="1" x14ac:dyDescent="0.25">
      <c r="A57" s="193"/>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row>
    <row r="58" spans="1:45" x14ac:dyDescent="0.2">
      <c r="A58" s="187" t="s">
        <v>403</v>
      </c>
      <c r="B58" s="188">
        <v>1</v>
      </c>
      <c r="C58" s="188">
        <f>B58+1</f>
        <v>2</v>
      </c>
      <c r="D58" s="188">
        <f t="shared" ref="D58:AL58" si="8">C58+1</f>
        <v>3</v>
      </c>
      <c r="E58" s="188">
        <f t="shared" si="8"/>
        <v>4</v>
      </c>
      <c r="F58" s="188">
        <f t="shared" si="8"/>
        <v>5</v>
      </c>
      <c r="G58" s="188">
        <f t="shared" si="8"/>
        <v>6</v>
      </c>
      <c r="H58" s="188">
        <f t="shared" si="8"/>
        <v>7</v>
      </c>
      <c r="I58" s="188">
        <f t="shared" si="8"/>
        <v>8</v>
      </c>
      <c r="J58" s="188">
        <f t="shared" si="8"/>
        <v>9</v>
      </c>
      <c r="K58" s="188">
        <f t="shared" si="8"/>
        <v>10</v>
      </c>
      <c r="L58" s="188">
        <f t="shared" si="8"/>
        <v>11</v>
      </c>
      <c r="M58" s="188">
        <f t="shared" si="8"/>
        <v>12</v>
      </c>
      <c r="N58" s="188">
        <f t="shared" si="8"/>
        <v>13</v>
      </c>
      <c r="O58" s="188">
        <f t="shared" si="8"/>
        <v>14</v>
      </c>
      <c r="P58" s="188">
        <f t="shared" si="8"/>
        <v>15</v>
      </c>
      <c r="Q58" s="188">
        <f t="shared" si="8"/>
        <v>16</v>
      </c>
      <c r="R58" s="188">
        <f t="shared" si="8"/>
        <v>17</v>
      </c>
      <c r="S58" s="188">
        <f t="shared" si="8"/>
        <v>18</v>
      </c>
      <c r="T58" s="188">
        <f t="shared" si="8"/>
        <v>19</v>
      </c>
      <c r="U58" s="188">
        <f t="shared" si="8"/>
        <v>20</v>
      </c>
      <c r="V58" s="188">
        <f t="shared" si="8"/>
        <v>21</v>
      </c>
      <c r="W58" s="188">
        <f t="shared" si="8"/>
        <v>22</v>
      </c>
      <c r="X58" s="188">
        <f t="shared" si="8"/>
        <v>23</v>
      </c>
      <c r="Y58" s="188">
        <f t="shared" si="8"/>
        <v>24</v>
      </c>
      <c r="Z58" s="188">
        <f t="shared" si="8"/>
        <v>25</v>
      </c>
      <c r="AA58" s="188">
        <f t="shared" si="8"/>
        <v>26</v>
      </c>
      <c r="AB58" s="188">
        <f t="shared" si="8"/>
        <v>27</v>
      </c>
      <c r="AC58" s="188">
        <f t="shared" si="8"/>
        <v>28</v>
      </c>
      <c r="AD58" s="188">
        <f t="shared" si="8"/>
        <v>29</v>
      </c>
      <c r="AE58" s="188">
        <f t="shared" si="8"/>
        <v>30</v>
      </c>
      <c r="AF58" s="188">
        <f t="shared" si="8"/>
        <v>31</v>
      </c>
      <c r="AG58" s="188">
        <f t="shared" si="8"/>
        <v>32</v>
      </c>
      <c r="AH58" s="188">
        <f t="shared" si="8"/>
        <v>33</v>
      </c>
      <c r="AI58" s="188">
        <f t="shared" si="8"/>
        <v>34</v>
      </c>
      <c r="AJ58" s="188">
        <f t="shared" si="8"/>
        <v>35</v>
      </c>
      <c r="AK58" s="188">
        <f t="shared" si="8"/>
        <v>36</v>
      </c>
      <c r="AL58" s="188">
        <f t="shared" si="8"/>
        <v>37</v>
      </c>
      <c r="AM58" s="121"/>
      <c r="AN58" s="121"/>
      <c r="AO58" s="121"/>
      <c r="AP58" s="121"/>
      <c r="AQ58" s="121"/>
      <c r="AR58" s="121"/>
      <c r="AS58" s="121"/>
    </row>
    <row r="59" spans="1:45" ht="14.25" x14ac:dyDescent="0.2">
      <c r="A59" s="196" t="s">
        <v>235</v>
      </c>
      <c r="B59" s="197">
        <f t="shared" ref="B59:AL59" si="9">B50*$B$28</f>
        <v>0</v>
      </c>
      <c r="C59" s="197">
        <f t="shared" si="9"/>
        <v>0</v>
      </c>
      <c r="D59" s="197">
        <f t="shared" si="9"/>
        <v>132492.71086505093</v>
      </c>
      <c r="E59" s="197">
        <f t="shared" si="9"/>
        <v>52869.88717745991</v>
      </c>
      <c r="F59" s="197">
        <f t="shared" si="9"/>
        <v>55207.210956654286</v>
      </c>
      <c r="G59" s="197">
        <f t="shared" si="9"/>
        <v>57647.865435807427</v>
      </c>
      <c r="H59" s="197">
        <f t="shared" si="9"/>
        <v>60196.418759756169</v>
      </c>
      <c r="I59" s="197">
        <f t="shared" si="9"/>
        <v>62857.641026360616</v>
      </c>
      <c r="J59" s="197">
        <f t="shared" si="9"/>
        <v>65636.513214641222</v>
      </c>
      <c r="K59" s="197">
        <f t="shared" si="9"/>
        <v>68538.236507619848</v>
      </c>
      <c r="L59" s="197">
        <f t="shared" si="9"/>
        <v>71568.242027313958</v>
      </c>
      <c r="M59" s="197">
        <f t="shared" si="9"/>
        <v>74732.201000105095</v>
      </c>
      <c r="N59" s="197">
        <f t="shared" si="9"/>
        <v>78036.035371507882</v>
      </c>
      <c r="O59" s="197">
        <f t="shared" si="9"/>
        <v>81485.928890207128</v>
      </c>
      <c r="P59" s="197">
        <f t="shared" si="9"/>
        <v>85088.338682108908</v>
      </c>
      <c r="Q59" s="197">
        <f t="shared" si="9"/>
        <v>88850.007336068637</v>
      </c>
      <c r="R59" s="197">
        <f t="shared" si="9"/>
        <v>92777.975523916888</v>
      </c>
      <c r="S59" s="197">
        <f t="shared" si="9"/>
        <v>96879.595178403615</v>
      </c>
      <c r="T59" s="197">
        <f t="shared" si="9"/>
        <v>101162.5432537259</v>
      </c>
      <c r="U59" s="197">
        <f t="shared" si="9"/>
        <v>105634.83609439457</v>
      </c>
      <c r="V59" s="197">
        <f t="shared" si="9"/>
        <v>110304.84443933373</v>
      </c>
      <c r="W59" s="197">
        <f t="shared" si="9"/>
        <v>115181.30908929626</v>
      </c>
      <c r="X59" s="197">
        <f t="shared" si="9"/>
        <v>120273.35726691988</v>
      </c>
      <c r="Y59" s="197">
        <f t="shared" si="9"/>
        <v>125590.51970004424</v>
      </c>
      <c r="Z59" s="197">
        <f t="shared" si="9"/>
        <v>131142.7484602645</v>
      </c>
      <c r="AA59" s="197">
        <f t="shared" si="9"/>
        <v>136940.43559010889</v>
      </c>
      <c r="AB59" s="197">
        <f t="shared" si="9"/>
        <v>142994.43255370474</v>
      </c>
      <c r="AC59" s="197">
        <f t="shared" si="9"/>
        <v>149316.0705473389</v>
      </c>
      <c r="AD59" s="197">
        <f t="shared" si="9"/>
        <v>155917.18170792694</v>
      </c>
      <c r="AE59" s="197">
        <f t="shared" si="9"/>
        <v>162810.12125908749</v>
      </c>
      <c r="AF59" s="197">
        <f t="shared" si="9"/>
        <v>170007.79063627167</v>
      </c>
      <c r="AG59" s="197">
        <f t="shared" si="9"/>
        <v>177523.66163423107</v>
      </c>
      <c r="AH59" s="197">
        <f t="shared" si="9"/>
        <v>185371.80162202066</v>
      </c>
      <c r="AI59" s="197">
        <f t="shared" si="9"/>
        <v>193566.89987273092</v>
      </c>
      <c r="AJ59" s="197">
        <f t="shared" si="9"/>
        <v>202124.2950572313</v>
      </c>
      <c r="AK59" s="197">
        <f t="shared" si="9"/>
        <v>211060.00395338304</v>
      </c>
      <c r="AL59" s="197">
        <f t="shared" si="9"/>
        <v>0</v>
      </c>
      <c r="AM59" s="121"/>
      <c r="AN59" s="121"/>
      <c r="AO59" s="121"/>
      <c r="AP59" s="121"/>
      <c r="AQ59" s="121"/>
      <c r="AR59" s="121"/>
      <c r="AS59" s="121"/>
    </row>
    <row r="60" spans="1:45" x14ac:dyDescent="0.2">
      <c r="A60" s="189" t="s">
        <v>234</v>
      </c>
      <c r="B60" s="190">
        <f t="shared" ref="B60:Z60" si="10">SUM(B61:B65)</f>
        <v>0</v>
      </c>
      <c r="C60" s="190">
        <f t="shared" si="10"/>
        <v>0</v>
      </c>
      <c r="D60" s="190">
        <f>SUM(D61:D65)</f>
        <v>-52201.36552964065</v>
      </c>
      <c r="E60" s="190">
        <f t="shared" si="10"/>
        <v>-54509.134648748281</v>
      </c>
      <c r="F60" s="190">
        <f t="shared" si="10"/>
        <v>-56918.927886441146</v>
      </c>
      <c r="G60" s="190">
        <f t="shared" si="10"/>
        <v>-59435.255624926416</v>
      </c>
      <c r="H60" s="190">
        <f t="shared" si="10"/>
        <v>-62062.827645807578</v>
      </c>
      <c r="I60" s="190">
        <f t="shared" si="10"/>
        <v>-64806.561945328322</v>
      </c>
      <c r="J60" s="190">
        <f t="shared" si="10"/>
        <v>-67671.593939329396</v>
      </c>
      <c r="K60" s="190">
        <f t="shared" si="10"/>
        <v>-70663.286075147189</v>
      </c>
      <c r="L60" s="190">
        <f t="shared" si="10"/>
        <v>-73787.237868444587</v>
      </c>
      <c r="M60" s="190">
        <f t="shared" si="10"/>
        <v>-77049.296383759793</v>
      </c>
      <c r="N60" s="190">
        <f t="shared" si="10"/>
        <v>-80455.567178389654</v>
      </c>
      <c r="O60" s="190">
        <f t="shared" si="10"/>
        <v>-84012.425730090763</v>
      </c>
      <c r="P60" s="190">
        <f t="shared" si="10"/>
        <v>-87726.529369987678</v>
      </c>
      <c r="Q60" s="190">
        <f t="shared" si="10"/>
        <v>-91604.829743022783</v>
      </c>
      <c r="R60" s="190">
        <f t="shared" si="10"/>
        <v>-95654.585819269938</v>
      </c>
      <c r="S60" s="190">
        <f t="shared" si="10"/>
        <v>-99883.377480465075</v>
      </c>
      <c r="T60" s="190">
        <f t="shared" si="10"/>
        <v>-104299.11970718332</v>
      </c>
      <c r="U60" s="190">
        <f t="shared" si="10"/>
        <v>-108910.07739321698</v>
      </c>
      <c r="V60" s="190">
        <f t="shared" si="10"/>
        <v>-113724.88081488179</v>
      </c>
      <c r="W60" s="190">
        <f t="shared" si="10"/>
        <v>-118752.54178420562</v>
      </c>
      <c r="X60" s="190">
        <f t="shared" si="10"/>
        <v>-124002.47051623311</v>
      </c>
      <c r="Y60" s="190">
        <f t="shared" si="10"/>
        <v>-129484.49324201656</v>
      </c>
      <c r="Z60" s="190">
        <f t="shared" si="10"/>
        <v>-135208.87060025931</v>
      </c>
      <c r="AA60" s="190">
        <f t="shared" ref="AA60:AL60" si="11">SUM(AA61:AA65)</f>
        <v>-141186.31684203481</v>
      </c>
      <c r="AB60" s="190">
        <f t="shared" si="11"/>
        <v>-147428.01988452679</v>
      </c>
      <c r="AC60" s="190">
        <f t="shared" si="11"/>
        <v>-153945.66225132486</v>
      </c>
      <c r="AD60" s="190">
        <f t="shared" si="11"/>
        <v>-160751.44293846903</v>
      </c>
      <c r="AE60" s="190">
        <f t="shared" si="11"/>
        <v>-167858.10024717005</v>
      </c>
      <c r="AF60" s="190">
        <f t="shared" si="11"/>
        <v>-175278.93562594065</v>
      </c>
      <c r="AG60" s="190">
        <f t="shared" si="11"/>
        <v>-183027.8385667635</v>
      </c>
      <c r="AH60" s="190">
        <f t="shared" si="11"/>
        <v>-191119.31260189309</v>
      </c>
      <c r="AI60" s="190">
        <f t="shared" si="11"/>
        <v>-199568.50244994962</v>
      </c>
      <c r="AJ60" s="190">
        <f t="shared" si="11"/>
        <v>-208391.22236211438</v>
      </c>
      <c r="AK60" s="190">
        <f t="shared" si="11"/>
        <v>-217603.98572148109</v>
      </c>
      <c r="AL60" s="190">
        <f t="shared" si="11"/>
        <v>-227224.03595096464</v>
      </c>
      <c r="AM60" s="121"/>
      <c r="AN60" s="121"/>
      <c r="AO60" s="121"/>
      <c r="AP60" s="121"/>
      <c r="AQ60" s="121"/>
      <c r="AR60" s="121"/>
      <c r="AS60" s="121"/>
    </row>
    <row r="61" spans="1:45" x14ac:dyDescent="0.2">
      <c r="A61" s="198" t="s">
        <v>233</v>
      </c>
      <c r="B61" s="190"/>
      <c r="C61" s="190"/>
      <c r="D61" s="190">
        <f>-IF(D$47&lt;=$B$30,0,$B$29*(1+D$49)*$B$28)</f>
        <v>-52201.36552964065</v>
      </c>
      <c r="E61" s="190">
        <f t="shared" ref="E61:AL61" si="12">-IF(E$47&lt;=$B$30,0,$B$29*(1+E$49)*$B$28)</f>
        <v>-54509.134648748281</v>
      </c>
      <c r="F61" s="190">
        <f t="shared" si="12"/>
        <v>-56918.927886441146</v>
      </c>
      <c r="G61" s="190">
        <f t="shared" si="12"/>
        <v>-59435.255624926416</v>
      </c>
      <c r="H61" s="190">
        <f t="shared" si="12"/>
        <v>-62062.827645807578</v>
      </c>
      <c r="I61" s="190">
        <f t="shared" si="12"/>
        <v>-64806.561945328322</v>
      </c>
      <c r="J61" s="190">
        <f t="shared" si="12"/>
        <v>-67671.593939329396</v>
      </c>
      <c r="K61" s="190">
        <f t="shared" si="12"/>
        <v>-70663.286075147189</v>
      </c>
      <c r="L61" s="190">
        <f t="shared" si="12"/>
        <v>-73787.237868444587</v>
      </c>
      <c r="M61" s="190">
        <f t="shared" si="12"/>
        <v>-77049.296383759793</v>
      </c>
      <c r="N61" s="190">
        <f t="shared" si="12"/>
        <v>-80455.567178389654</v>
      </c>
      <c r="O61" s="190">
        <f t="shared" si="12"/>
        <v>-84012.425730090763</v>
      </c>
      <c r="P61" s="190">
        <f t="shared" si="12"/>
        <v>-87726.529369987678</v>
      </c>
      <c r="Q61" s="190">
        <f t="shared" si="12"/>
        <v>-91604.829743022783</v>
      </c>
      <c r="R61" s="190">
        <f t="shared" si="12"/>
        <v>-95654.585819269938</v>
      </c>
      <c r="S61" s="190">
        <f t="shared" si="12"/>
        <v>-99883.377480465075</v>
      </c>
      <c r="T61" s="190">
        <f t="shared" si="12"/>
        <v>-104299.11970718332</v>
      </c>
      <c r="U61" s="190">
        <f t="shared" si="12"/>
        <v>-108910.07739321698</v>
      </c>
      <c r="V61" s="190">
        <f t="shared" si="12"/>
        <v>-113724.88081488179</v>
      </c>
      <c r="W61" s="190">
        <f t="shared" si="12"/>
        <v>-118752.54178420562</v>
      </c>
      <c r="X61" s="190">
        <f t="shared" si="12"/>
        <v>-124002.47051623311</v>
      </c>
      <c r="Y61" s="190">
        <f t="shared" si="12"/>
        <v>-129484.49324201656</v>
      </c>
      <c r="Z61" s="190">
        <f t="shared" si="12"/>
        <v>-135208.87060025931</v>
      </c>
      <c r="AA61" s="190">
        <f t="shared" si="12"/>
        <v>-141186.31684203481</v>
      </c>
      <c r="AB61" s="190">
        <f t="shared" si="12"/>
        <v>-147428.01988452679</v>
      </c>
      <c r="AC61" s="190">
        <f t="shared" si="12"/>
        <v>-153945.66225132486</v>
      </c>
      <c r="AD61" s="190">
        <f t="shared" si="12"/>
        <v>-160751.44293846903</v>
      </c>
      <c r="AE61" s="190">
        <f t="shared" si="12"/>
        <v>-167858.10024717005</v>
      </c>
      <c r="AF61" s="190">
        <f t="shared" si="12"/>
        <v>-175278.93562594065</v>
      </c>
      <c r="AG61" s="190">
        <f t="shared" si="12"/>
        <v>-183027.8385667635</v>
      </c>
      <c r="AH61" s="190">
        <f t="shared" si="12"/>
        <v>-191119.31260189309</v>
      </c>
      <c r="AI61" s="190">
        <f t="shared" si="12"/>
        <v>-199568.50244994962</v>
      </c>
      <c r="AJ61" s="190">
        <f t="shared" si="12"/>
        <v>-208391.22236211438</v>
      </c>
      <c r="AK61" s="190">
        <f t="shared" si="12"/>
        <v>-217603.98572148109</v>
      </c>
      <c r="AL61" s="190">
        <f t="shared" si="12"/>
        <v>-227224.03595096464</v>
      </c>
      <c r="AM61" s="121"/>
      <c r="AN61" s="121"/>
      <c r="AO61" s="121"/>
      <c r="AP61" s="121"/>
      <c r="AQ61" s="121"/>
      <c r="AR61" s="121"/>
      <c r="AS61" s="121"/>
    </row>
    <row r="62" spans="1:45" x14ac:dyDescent="0.2">
      <c r="A62" s="198" t="str">
        <f>A32</f>
        <v>Прочие расходы при эксплуатации объекта, руб. без НДС</v>
      </c>
      <c r="B62" s="190"/>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190"/>
      <c r="AL62" s="190"/>
      <c r="AM62" s="121"/>
      <c r="AN62" s="121"/>
      <c r="AO62" s="121"/>
      <c r="AP62" s="121"/>
      <c r="AQ62" s="121"/>
      <c r="AR62" s="121"/>
      <c r="AS62" s="121"/>
    </row>
    <row r="63" spans="1:45" x14ac:dyDescent="0.2">
      <c r="A63" s="198" t="s">
        <v>398</v>
      </c>
      <c r="B63" s="190"/>
      <c r="C63" s="190"/>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190"/>
      <c r="AL63" s="190"/>
      <c r="AM63" s="121"/>
      <c r="AN63" s="121"/>
      <c r="AO63" s="121"/>
      <c r="AP63" s="121"/>
      <c r="AQ63" s="121"/>
      <c r="AR63" s="121"/>
      <c r="AS63" s="121"/>
    </row>
    <row r="64" spans="1:45" x14ac:dyDescent="0.2">
      <c r="A64" s="198" t="s">
        <v>398</v>
      </c>
      <c r="B64" s="190"/>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0"/>
      <c r="AL64" s="190"/>
      <c r="AM64" s="121"/>
      <c r="AN64" s="121"/>
      <c r="AO64" s="121"/>
      <c r="AP64" s="121"/>
      <c r="AQ64" s="121"/>
      <c r="AR64" s="121"/>
      <c r="AS64" s="121"/>
    </row>
    <row r="65" spans="1:45" ht="31.5" x14ac:dyDescent="0.2">
      <c r="A65" s="198" t="s">
        <v>416</v>
      </c>
      <c r="B65" s="190"/>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0"/>
      <c r="AL65" s="190"/>
      <c r="AM65" s="121"/>
      <c r="AN65" s="121"/>
      <c r="AO65" s="121"/>
      <c r="AP65" s="121"/>
      <c r="AQ65" s="121"/>
      <c r="AR65" s="121"/>
      <c r="AS65" s="121"/>
    </row>
    <row r="66" spans="1:45" ht="28.5" x14ac:dyDescent="0.2">
      <c r="A66" s="199" t="s">
        <v>417</v>
      </c>
      <c r="B66" s="197">
        <f t="shared" ref="B66:AL66" si="13">B59+B60</f>
        <v>0</v>
      </c>
      <c r="C66" s="197">
        <f t="shared" si="13"/>
        <v>0</v>
      </c>
      <c r="D66" s="197">
        <f t="shared" si="13"/>
        <v>80291.345335410282</v>
      </c>
      <c r="E66" s="197">
        <f t="shared" si="13"/>
        <v>-1639.2474712883704</v>
      </c>
      <c r="F66" s="197">
        <f t="shared" si="13"/>
        <v>-1711.7169297868604</v>
      </c>
      <c r="G66" s="197">
        <f t="shared" si="13"/>
        <v>-1787.3901891189889</v>
      </c>
      <c r="H66" s="197">
        <f t="shared" si="13"/>
        <v>-1866.4088860514094</v>
      </c>
      <c r="I66" s="197">
        <f t="shared" si="13"/>
        <v>-1948.9209189677058</v>
      </c>
      <c r="J66" s="197">
        <f t="shared" si="13"/>
        <v>-2035.0807246881741</v>
      </c>
      <c r="K66" s="197">
        <f t="shared" si="13"/>
        <v>-2125.0495675273414</v>
      </c>
      <c r="L66" s="197">
        <f t="shared" si="13"/>
        <v>-2218.9958411306288</v>
      </c>
      <c r="M66" s="197">
        <f t="shared" si="13"/>
        <v>-2317.0953836546978</v>
      </c>
      <c r="N66" s="197">
        <f t="shared" si="13"/>
        <v>-2419.5318068817724</v>
      </c>
      <c r="O66" s="197">
        <f t="shared" si="13"/>
        <v>-2526.4968398836354</v>
      </c>
      <c r="P66" s="197">
        <f t="shared" si="13"/>
        <v>-2638.1906878787704</v>
      </c>
      <c r="Q66" s="197">
        <f t="shared" si="13"/>
        <v>-2754.8224069541466</v>
      </c>
      <c r="R66" s="197">
        <f t="shared" si="13"/>
        <v>-2876.6102953530499</v>
      </c>
      <c r="S66" s="197">
        <f t="shared" si="13"/>
        <v>-3003.7823020614596</v>
      </c>
      <c r="T66" s="197">
        <f t="shared" si="13"/>
        <v>-3136.5764534574118</v>
      </c>
      <c r="U66" s="197">
        <f t="shared" si="13"/>
        <v>-3275.2412988224096</v>
      </c>
      <c r="V66" s="197">
        <f t="shared" si="13"/>
        <v>-3420.0363755480648</v>
      </c>
      <c r="W66" s="197">
        <f t="shared" si="13"/>
        <v>-3571.2326949093549</v>
      </c>
      <c r="X66" s="197">
        <f t="shared" si="13"/>
        <v>-3729.1132493132318</v>
      </c>
      <c r="Y66" s="197">
        <f t="shared" si="13"/>
        <v>-3893.9735419723147</v>
      </c>
      <c r="Z66" s="197">
        <f t="shared" si="13"/>
        <v>-4066.1221399948117</v>
      </c>
      <c r="AA66" s="197">
        <f t="shared" si="13"/>
        <v>-4245.8812519259227</v>
      </c>
      <c r="AB66" s="197">
        <f t="shared" si="13"/>
        <v>-4433.5873308220471</v>
      </c>
      <c r="AC66" s="197">
        <f t="shared" si="13"/>
        <v>-4629.5917039859632</v>
      </c>
      <c r="AD66" s="197">
        <f t="shared" si="13"/>
        <v>-4834.2612305420917</v>
      </c>
      <c r="AE66" s="197">
        <f t="shared" si="13"/>
        <v>-5047.9789880825556</v>
      </c>
      <c r="AF66" s="197">
        <f t="shared" si="13"/>
        <v>-5271.1449896689737</v>
      </c>
      <c r="AG66" s="197">
        <f t="shared" si="13"/>
        <v>-5504.1769325324276</v>
      </c>
      <c r="AH66" s="197">
        <f t="shared" si="13"/>
        <v>-5747.5109798724297</v>
      </c>
      <c r="AI66" s="197">
        <f t="shared" si="13"/>
        <v>-6001.6025772186986</v>
      </c>
      <c r="AJ66" s="197">
        <f t="shared" si="13"/>
        <v>-6266.9273048830801</v>
      </c>
      <c r="AK66" s="197">
        <f t="shared" si="13"/>
        <v>-6543.9817680980486</v>
      </c>
      <c r="AL66" s="197">
        <f t="shared" si="13"/>
        <v>-227224.03595096464</v>
      </c>
      <c r="AM66" s="121"/>
      <c r="AN66" s="121"/>
      <c r="AO66" s="121"/>
      <c r="AP66" s="121"/>
      <c r="AQ66" s="121"/>
      <c r="AR66" s="121"/>
      <c r="AS66" s="121"/>
    </row>
    <row r="67" spans="1:45" x14ac:dyDescent="0.2">
      <c r="A67" s="198" t="s">
        <v>228</v>
      </c>
      <c r="B67" s="200"/>
      <c r="C67" s="190"/>
      <c r="D67" s="190">
        <f>-($B$25)*$B$28/$B$27</f>
        <v>-125853.87314285716</v>
      </c>
      <c r="E67" s="190">
        <f t="shared" ref="E67:AL67" si="14">D67</f>
        <v>-125853.87314285716</v>
      </c>
      <c r="F67" s="190">
        <f t="shared" si="14"/>
        <v>-125853.87314285716</v>
      </c>
      <c r="G67" s="190">
        <f t="shared" si="14"/>
        <v>-125853.87314285716</v>
      </c>
      <c r="H67" s="190">
        <f t="shared" si="14"/>
        <v>-125853.87314285716</v>
      </c>
      <c r="I67" s="190">
        <f t="shared" si="14"/>
        <v>-125853.87314285716</v>
      </c>
      <c r="J67" s="190">
        <f t="shared" si="14"/>
        <v>-125853.87314285716</v>
      </c>
      <c r="K67" s="190">
        <f t="shared" si="14"/>
        <v>-125853.87314285716</v>
      </c>
      <c r="L67" s="190">
        <f t="shared" si="14"/>
        <v>-125853.87314285716</v>
      </c>
      <c r="M67" s="190">
        <f t="shared" si="14"/>
        <v>-125853.87314285716</v>
      </c>
      <c r="N67" s="190">
        <f t="shared" si="14"/>
        <v>-125853.87314285716</v>
      </c>
      <c r="O67" s="190">
        <f t="shared" si="14"/>
        <v>-125853.87314285716</v>
      </c>
      <c r="P67" s="190">
        <f t="shared" si="14"/>
        <v>-125853.87314285716</v>
      </c>
      <c r="Q67" s="190">
        <f t="shared" si="14"/>
        <v>-125853.87314285716</v>
      </c>
      <c r="R67" s="190">
        <f t="shared" si="14"/>
        <v>-125853.87314285716</v>
      </c>
      <c r="S67" s="190">
        <f t="shared" si="14"/>
        <v>-125853.87314285716</v>
      </c>
      <c r="T67" s="190">
        <f t="shared" si="14"/>
        <v>-125853.87314285716</v>
      </c>
      <c r="U67" s="190">
        <f t="shared" si="14"/>
        <v>-125853.87314285716</v>
      </c>
      <c r="V67" s="190">
        <f t="shared" si="14"/>
        <v>-125853.87314285716</v>
      </c>
      <c r="W67" s="190">
        <f t="shared" si="14"/>
        <v>-125853.87314285716</v>
      </c>
      <c r="X67" s="190">
        <f t="shared" si="14"/>
        <v>-125853.87314285716</v>
      </c>
      <c r="Y67" s="190">
        <f t="shared" si="14"/>
        <v>-125853.87314285716</v>
      </c>
      <c r="Z67" s="190">
        <f t="shared" si="14"/>
        <v>-125853.87314285716</v>
      </c>
      <c r="AA67" s="190">
        <f t="shared" si="14"/>
        <v>-125853.87314285716</v>
      </c>
      <c r="AB67" s="190">
        <f t="shared" si="14"/>
        <v>-125853.87314285716</v>
      </c>
      <c r="AC67" s="190">
        <f t="shared" si="14"/>
        <v>-125853.87314285716</v>
      </c>
      <c r="AD67" s="190">
        <f t="shared" si="14"/>
        <v>-125853.87314285716</v>
      </c>
      <c r="AE67" s="190">
        <f t="shared" si="14"/>
        <v>-125853.87314285716</v>
      </c>
      <c r="AF67" s="190">
        <f t="shared" si="14"/>
        <v>-125853.87314285716</v>
      </c>
      <c r="AG67" s="190">
        <f t="shared" si="14"/>
        <v>-125853.87314285716</v>
      </c>
      <c r="AH67" s="190">
        <f t="shared" si="14"/>
        <v>-125853.87314285716</v>
      </c>
      <c r="AI67" s="190">
        <f t="shared" si="14"/>
        <v>-125853.87314285716</v>
      </c>
      <c r="AJ67" s="190">
        <f t="shared" si="14"/>
        <v>-125853.87314285716</v>
      </c>
      <c r="AK67" s="190">
        <f t="shared" si="14"/>
        <v>-125853.87314285716</v>
      </c>
      <c r="AL67" s="190">
        <f t="shared" si="14"/>
        <v>-125853.87314285716</v>
      </c>
      <c r="AM67" s="121"/>
      <c r="AN67" s="121"/>
      <c r="AO67" s="121"/>
      <c r="AP67" s="121"/>
      <c r="AQ67" s="121"/>
      <c r="AR67" s="121"/>
      <c r="AS67" s="121"/>
    </row>
    <row r="68" spans="1:45" ht="28.5" x14ac:dyDescent="0.2">
      <c r="A68" s="199" t="s">
        <v>418</v>
      </c>
      <c r="B68" s="197">
        <f t="shared" ref="B68:J68" si="15">B66+B67</f>
        <v>0</v>
      </c>
      <c r="C68" s="197">
        <f>C66+C67</f>
        <v>0</v>
      </c>
      <c r="D68" s="197">
        <f>D66+D67</f>
        <v>-45562.527807446881</v>
      </c>
      <c r="E68" s="197">
        <f t="shared" si="15"/>
        <v>-127493.12061414553</v>
      </c>
      <c r="F68" s="197">
        <f>F66+C67</f>
        <v>-1711.7169297868604</v>
      </c>
      <c r="G68" s="197">
        <f t="shared" si="15"/>
        <v>-127641.26333197615</v>
      </c>
      <c r="H68" s="197">
        <f t="shared" si="15"/>
        <v>-127720.28202890858</v>
      </c>
      <c r="I68" s="197">
        <f t="shared" si="15"/>
        <v>-127802.79406182487</v>
      </c>
      <c r="J68" s="197">
        <f t="shared" si="15"/>
        <v>-127888.95386754534</v>
      </c>
      <c r="K68" s="197">
        <f>K66+K67</f>
        <v>-127978.9227103845</v>
      </c>
      <c r="L68" s="197">
        <f>L66+L67</f>
        <v>-128072.86898398779</v>
      </c>
      <c r="M68" s="197">
        <f t="shared" ref="M68:AL68" si="16">M66+M67</f>
        <v>-128170.96852651186</v>
      </c>
      <c r="N68" s="197">
        <f t="shared" si="16"/>
        <v>-128273.40494973894</v>
      </c>
      <c r="O68" s="197">
        <f t="shared" si="16"/>
        <v>-128380.3699827408</v>
      </c>
      <c r="P68" s="197">
        <f t="shared" si="16"/>
        <v>-128492.06383073593</v>
      </c>
      <c r="Q68" s="197">
        <f t="shared" si="16"/>
        <v>-128608.69554981131</v>
      </c>
      <c r="R68" s="197">
        <f t="shared" si="16"/>
        <v>-128730.48343821021</v>
      </c>
      <c r="S68" s="197">
        <f t="shared" si="16"/>
        <v>-128857.65544491862</v>
      </c>
      <c r="T68" s="197">
        <f t="shared" si="16"/>
        <v>-128990.44959631457</v>
      </c>
      <c r="U68" s="197">
        <f t="shared" si="16"/>
        <v>-129129.11444167957</v>
      </c>
      <c r="V68" s="197">
        <f t="shared" si="16"/>
        <v>-129273.90951840523</v>
      </c>
      <c r="W68" s="197">
        <f t="shared" si="16"/>
        <v>-129425.10583776652</v>
      </c>
      <c r="X68" s="197">
        <f t="shared" si="16"/>
        <v>-129582.98639217039</v>
      </c>
      <c r="Y68" s="197">
        <f t="shared" si="16"/>
        <v>-129747.84668482948</v>
      </c>
      <c r="Z68" s="197">
        <f t="shared" si="16"/>
        <v>-129919.99528285197</v>
      </c>
      <c r="AA68" s="197">
        <f t="shared" si="16"/>
        <v>-130099.75439478309</v>
      </c>
      <c r="AB68" s="197">
        <f t="shared" si="16"/>
        <v>-130287.46047367921</v>
      </c>
      <c r="AC68" s="197">
        <f t="shared" si="16"/>
        <v>-130483.46484684313</v>
      </c>
      <c r="AD68" s="197">
        <f t="shared" si="16"/>
        <v>-130688.13437339925</v>
      </c>
      <c r="AE68" s="197">
        <f t="shared" si="16"/>
        <v>-130901.85213093972</v>
      </c>
      <c r="AF68" s="197">
        <f t="shared" si="16"/>
        <v>-131125.01813252614</v>
      </c>
      <c r="AG68" s="197">
        <f t="shared" si="16"/>
        <v>-131358.05007538959</v>
      </c>
      <c r="AH68" s="197">
        <f t="shared" si="16"/>
        <v>-131601.38412272959</v>
      </c>
      <c r="AI68" s="197">
        <f t="shared" si="16"/>
        <v>-131855.47572007586</v>
      </c>
      <c r="AJ68" s="197">
        <f t="shared" si="16"/>
        <v>-132120.80044774024</v>
      </c>
      <c r="AK68" s="197">
        <f t="shared" si="16"/>
        <v>-132397.85491095521</v>
      </c>
      <c r="AL68" s="197">
        <f t="shared" si="16"/>
        <v>-353077.90909382177</v>
      </c>
      <c r="AM68" s="121"/>
      <c r="AN68" s="121"/>
      <c r="AO68" s="121"/>
      <c r="AP68" s="121"/>
      <c r="AQ68" s="121"/>
      <c r="AR68" s="121"/>
      <c r="AS68" s="121"/>
    </row>
    <row r="69" spans="1:45" x14ac:dyDescent="0.2">
      <c r="A69" s="198" t="s">
        <v>227</v>
      </c>
      <c r="B69" s="190">
        <f t="shared" ref="B69:AL69" si="17">-B56</f>
        <v>0</v>
      </c>
      <c r="C69" s="190">
        <f t="shared" si="17"/>
        <v>0</v>
      </c>
      <c r="D69" s="190">
        <f t="shared" si="17"/>
        <v>0</v>
      </c>
      <c r="E69" s="190">
        <f t="shared" si="17"/>
        <v>0</v>
      </c>
      <c r="F69" s="190">
        <f t="shared" si="17"/>
        <v>0</v>
      </c>
      <c r="G69" s="190">
        <f t="shared" si="17"/>
        <v>0</v>
      </c>
      <c r="H69" s="190">
        <f t="shared" si="17"/>
        <v>0</v>
      </c>
      <c r="I69" s="190">
        <f t="shared" si="17"/>
        <v>0</v>
      </c>
      <c r="J69" s="190">
        <f t="shared" si="17"/>
        <v>0</v>
      </c>
      <c r="K69" s="190">
        <f t="shared" si="17"/>
        <v>0</v>
      </c>
      <c r="L69" s="190">
        <f t="shared" si="17"/>
        <v>0</v>
      </c>
      <c r="M69" s="190">
        <f t="shared" si="17"/>
        <v>0</v>
      </c>
      <c r="N69" s="190">
        <f t="shared" si="17"/>
        <v>0</v>
      </c>
      <c r="O69" s="190">
        <f t="shared" si="17"/>
        <v>0</v>
      </c>
      <c r="P69" s="190">
        <f t="shared" si="17"/>
        <v>0</v>
      </c>
      <c r="Q69" s="190">
        <f t="shared" si="17"/>
        <v>0</v>
      </c>
      <c r="R69" s="190">
        <f t="shared" si="17"/>
        <v>0</v>
      </c>
      <c r="S69" s="190">
        <f t="shared" si="17"/>
        <v>0</v>
      </c>
      <c r="T69" s="190">
        <f t="shared" si="17"/>
        <v>0</v>
      </c>
      <c r="U69" s="190">
        <f t="shared" si="17"/>
        <v>0</v>
      </c>
      <c r="V69" s="190">
        <f t="shared" si="17"/>
        <v>0</v>
      </c>
      <c r="W69" s="190">
        <f t="shared" si="17"/>
        <v>0</v>
      </c>
      <c r="X69" s="190">
        <f t="shared" si="17"/>
        <v>0</v>
      </c>
      <c r="Y69" s="190">
        <f t="shared" si="17"/>
        <v>0</v>
      </c>
      <c r="Z69" s="190">
        <f t="shared" si="17"/>
        <v>0</v>
      </c>
      <c r="AA69" s="190">
        <f t="shared" si="17"/>
        <v>0</v>
      </c>
      <c r="AB69" s="190">
        <f t="shared" si="17"/>
        <v>0</v>
      </c>
      <c r="AC69" s="190">
        <f t="shared" si="17"/>
        <v>0</v>
      </c>
      <c r="AD69" s="190">
        <f t="shared" si="17"/>
        <v>0</v>
      </c>
      <c r="AE69" s="190">
        <f t="shared" si="17"/>
        <v>0</v>
      </c>
      <c r="AF69" s="190">
        <f t="shared" si="17"/>
        <v>0</v>
      </c>
      <c r="AG69" s="190">
        <f t="shared" si="17"/>
        <v>0</v>
      </c>
      <c r="AH69" s="190">
        <f t="shared" si="17"/>
        <v>0</v>
      </c>
      <c r="AI69" s="190">
        <f t="shared" si="17"/>
        <v>0</v>
      </c>
      <c r="AJ69" s="190">
        <f t="shared" si="17"/>
        <v>0</v>
      </c>
      <c r="AK69" s="190">
        <f t="shared" si="17"/>
        <v>0</v>
      </c>
      <c r="AL69" s="190">
        <f t="shared" si="17"/>
        <v>0</v>
      </c>
      <c r="AM69" s="121"/>
      <c r="AN69" s="121"/>
      <c r="AO69" s="121"/>
      <c r="AP69" s="121"/>
      <c r="AQ69" s="121"/>
      <c r="AR69" s="121"/>
      <c r="AS69" s="121"/>
    </row>
    <row r="70" spans="1:45" ht="14.25" x14ac:dyDescent="0.2">
      <c r="A70" s="199" t="s">
        <v>231</v>
      </c>
      <c r="B70" s="197">
        <f t="shared" ref="B70:AL70" si="18">B68+B69</f>
        <v>0</v>
      </c>
      <c r="C70" s="197">
        <f t="shared" si="18"/>
        <v>0</v>
      </c>
      <c r="D70" s="197">
        <f t="shared" si="18"/>
        <v>-45562.527807446881</v>
      </c>
      <c r="E70" s="197">
        <f t="shared" si="18"/>
        <v>-127493.12061414553</v>
      </c>
      <c r="F70" s="197">
        <f t="shared" si="18"/>
        <v>-1711.7169297868604</v>
      </c>
      <c r="G70" s="197">
        <f t="shared" si="18"/>
        <v>-127641.26333197615</v>
      </c>
      <c r="H70" s="197">
        <f t="shared" si="18"/>
        <v>-127720.28202890858</v>
      </c>
      <c r="I70" s="197">
        <f t="shared" si="18"/>
        <v>-127802.79406182487</v>
      </c>
      <c r="J70" s="197">
        <f t="shared" si="18"/>
        <v>-127888.95386754534</v>
      </c>
      <c r="K70" s="197">
        <f t="shared" si="18"/>
        <v>-127978.9227103845</v>
      </c>
      <c r="L70" s="197">
        <f t="shared" si="18"/>
        <v>-128072.86898398779</v>
      </c>
      <c r="M70" s="197">
        <f t="shared" si="18"/>
        <v>-128170.96852651186</v>
      </c>
      <c r="N70" s="197">
        <f t="shared" si="18"/>
        <v>-128273.40494973894</v>
      </c>
      <c r="O70" s="197">
        <f t="shared" si="18"/>
        <v>-128380.3699827408</v>
      </c>
      <c r="P70" s="197">
        <f t="shared" si="18"/>
        <v>-128492.06383073593</v>
      </c>
      <c r="Q70" s="197">
        <f t="shared" si="18"/>
        <v>-128608.69554981131</v>
      </c>
      <c r="R70" s="197">
        <f t="shared" si="18"/>
        <v>-128730.48343821021</v>
      </c>
      <c r="S70" s="197">
        <f t="shared" si="18"/>
        <v>-128857.65544491862</v>
      </c>
      <c r="T70" s="197">
        <f t="shared" si="18"/>
        <v>-128990.44959631457</v>
      </c>
      <c r="U70" s="197">
        <f t="shared" si="18"/>
        <v>-129129.11444167957</v>
      </c>
      <c r="V70" s="197">
        <f t="shared" si="18"/>
        <v>-129273.90951840523</v>
      </c>
      <c r="W70" s="197">
        <f t="shared" si="18"/>
        <v>-129425.10583776652</v>
      </c>
      <c r="X70" s="197">
        <f t="shared" si="18"/>
        <v>-129582.98639217039</v>
      </c>
      <c r="Y70" s="197">
        <f t="shared" si="18"/>
        <v>-129747.84668482948</v>
      </c>
      <c r="Z70" s="197">
        <f t="shared" si="18"/>
        <v>-129919.99528285197</v>
      </c>
      <c r="AA70" s="197">
        <f t="shared" si="18"/>
        <v>-130099.75439478309</v>
      </c>
      <c r="AB70" s="197">
        <f t="shared" si="18"/>
        <v>-130287.46047367921</v>
      </c>
      <c r="AC70" s="197">
        <f t="shared" si="18"/>
        <v>-130483.46484684313</v>
      </c>
      <c r="AD70" s="197">
        <f t="shared" si="18"/>
        <v>-130688.13437339925</v>
      </c>
      <c r="AE70" s="197">
        <f t="shared" si="18"/>
        <v>-130901.85213093972</v>
      </c>
      <c r="AF70" s="197">
        <f t="shared" si="18"/>
        <v>-131125.01813252614</v>
      </c>
      <c r="AG70" s="197">
        <f t="shared" si="18"/>
        <v>-131358.05007538959</v>
      </c>
      <c r="AH70" s="197">
        <f t="shared" si="18"/>
        <v>-131601.38412272959</v>
      </c>
      <c r="AI70" s="197">
        <f t="shared" si="18"/>
        <v>-131855.47572007586</v>
      </c>
      <c r="AJ70" s="197">
        <f t="shared" si="18"/>
        <v>-132120.80044774024</v>
      </c>
      <c r="AK70" s="197">
        <f t="shared" si="18"/>
        <v>-132397.85491095521</v>
      </c>
      <c r="AL70" s="197">
        <f t="shared" si="18"/>
        <v>-353077.90909382177</v>
      </c>
      <c r="AM70" s="121"/>
      <c r="AN70" s="121"/>
      <c r="AO70" s="121"/>
      <c r="AP70" s="121"/>
      <c r="AQ70" s="121"/>
      <c r="AR70" s="121"/>
      <c r="AS70" s="121"/>
    </row>
    <row r="71" spans="1:45" x14ac:dyDescent="0.2">
      <c r="A71" s="198" t="s">
        <v>226</v>
      </c>
      <c r="B71" s="190">
        <f t="shared" ref="B71:AL71" si="19">-B70*$B$36</f>
        <v>0</v>
      </c>
      <c r="C71" s="190">
        <f t="shared" si="19"/>
        <v>0</v>
      </c>
      <c r="D71" s="190">
        <f t="shared" si="19"/>
        <v>9112.5055614893772</v>
      </c>
      <c r="E71" s="190">
        <f t="shared" si="19"/>
        <v>25498.624122829107</v>
      </c>
      <c r="F71" s="190">
        <f t="shared" si="19"/>
        <v>342.34338595737211</v>
      </c>
      <c r="G71" s="190">
        <f t="shared" si="19"/>
        <v>25528.25266639523</v>
      </c>
      <c r="H71" s="190">
        <f t="shared" si="19"/>
        <v>25544.056405781717</v>
      </c>
      <c r="I71" s="190">
        <f t="shared" si="19"/>
        <v>25560.558812364976</v>
      </c>
      <c r="J71" s="190">
        <f t="shared" si="19"/>
        <v>25577.79077350907</v>
      </c>
      <c r="K71" s="190">
        <f t="shared" si="19"/>
        <v>25595.784542076901</v>
      </c>
      <c r="L71" s="190">
        <f t="shared" si="19"/>
        <v>25614.573796797558</v>
      </c>
      <c r="M71" s="190">
        <f t="shared" si="19"/>
        <v>25634.193705302372</v>
      </c>
      <c r="N71" s="190">
        <f t="shared" si="19"/>
        <v>25654.680989947788</v>
      </c>
      <c r="O71" s="190">
        <f t="shared" si="19"/>
        <v>25676.073996548163</v>
      </c>
      <c r="P71" s="190">
        <f t="shared" si="19"/>
        <v>25698.412766147187</v>
      </c>
      <c r="Q71" s="190">
        <f t="shared" si="19"/>
        <v>25721.739109962262</v>
      </c>
      <c r="R71" s="190">
        <f t="shared" si="19"/>
        <v>25746.096687642043</v>
      </c>
      <c r="S71" s="190">
        <f t="shared" si="19"/>
        <v>25771.531088983727</v>
      </c>
      <c r="T71" s="190">
        <f t="shared" si="19"/>
        <v>25798.089919262915</v>
      </c>
      <c r="U71" s="190">
        <f t="shared" si="19"/>
        <v>25825.822888335915</v>
      </c>
      <c r="V71" s="190">
        <f t="shared" si="19"/>
        <v>25854.781903681047</v>
      </c>
      <c r="W71" s="190">
        <f t="shared" si="19"/>
        <v>25885.021167553306</v>
      </c>
      <c r="X71" s="190">
        <f t="shared" si="19"/>
        <v>25916.597278434081</v>
      </c>
      <c r="Y71" s="190">
        <f t="shared" si="19"/>
        <v>25949.569336965898</v>
      </c>
      <c r="Z71" s="190">
        <f t="shared" si="19"/>
        <v>25983.999056570396</v>
      </c>
      <c r="AA71" s="190">
        <f t="shared" si="19"/>
        <v>26019.950878956617</v>
      </c>
      <c r="AB71" s="190">
        <f t="shared" si="19"/>
        <v>26057.492094735844</v>
      </c>
      <c r="AC71" s="190">
        <f t="shared" si="19"/>
        <v>26096.692969368625</v>
      </c>
      <c r="AD71" s="190">
        <f t="shared" si="19"/>
        <v>26137.626874679852</v>
      </c>
      <c r="AE71" s="190">
        <f t="shared" si="19"/>
        <v>26180.370426187947</v>
      </c>
      <c r="AF71" s="190">
        <f t="shared" si="19"/>
        <v>26225.003626505229</v>
      </c>
      <c r="AG71" s="190">
        <f t="shared" si="19"/>
        <v>26271.61001507792</v>
      </c>
      <c r="AH71" s="190">
        <f t="shared" si="19"/>
        <v>26320.276824545919</v>
      </c>
      <c r="AI71" s="190">
        <f t="shared" si="19"/>
        <v>26371.095144015173</v>
      </c>
      <c r="AJ71" s="190">
        <f t="shared" si="19"/>
        <v>26424.160089548051</v>
      </c>
      <c r="AK71" s="190">
        <f t="shared" si="19"/>
        <v>26479.570982191042</v>
      </c>
      <c r="AL71" s="190">
        <f t="shared" si="19"/>
        <v>70615.58181876436</v>
      </c>
      <c r="AM71" s="121"/>
      <c r="AN71" s="121"/>
      <c r="AO71" s="121"/>
      <c r="AP71" s="121"/>
      <c r="AQ71" s="121"/>
      <c r="AR71" s="121"/>
      <c r="AS71" s="121"/>
    </row>
    <row r="72" spans="1:45" ht="15" thickBot="1" x14ac:dyDescent="0.25">
      <c r="A72" s="201" t="s">
        <v>230</v>
      </c>
      <c r="B72" s="202">
        <f t="shared" ref="B72:AL72" si="20">B70+B71</f>
        <v>0</v>
      </c>
      <c r="C72" s="202">
        <f t="shared" si="20"/>
        <v>0</v>
      </c>
      <c r="D72" s="202">
        <f t="shared" si="20"/>
        <v>-36450.022245957502</v>
      </c>
      <c r="E72" s="202">
        <f t="shared" si="20"/>
        <v>-101994.49649131643</v>
      </c>
      <c r="F72" s="202">
        <f t="shared" si="20"/>
        <v>-1369.3735438294884</v>
      </c>
      <c r="G72" s="202">
        <f t="shared" si="20"/>
        <v>-102113.01066558092</v>
      </c>
      <c r="H72" s="202">
        <f t="shared" si="20"/>
        <v>-102176.22562312687</v>
      </c>
      <c r="I72" s="202">
        <f t="shared" si="20"/>
        <v>-102242.23524945989</v>
      </c>
      <c r="J72" s="202">
        <f t="shared" si="20"/>
        <v>-102311.16309403627</v>
      </c>
      <c r="K72" s="202">
        <f t="shared" si="20"/>
        <v>-102383.1381683076</v>
      </c>
      <c r="L72" s="202">
        <f t="shared" si="20"/>
        <v>-102458.29518719023</v>
      </c>
      <c r="M72" s="202">
        <f t="shared" si="20"/>
        <v>-102536.77482120949</v>
      </c>
      <c r="N72" s="202">
        <f t="shared" si="20"/>
        <v>-102618.72395979115</v>
      </c>
      <c r="O72" s="202">
        <f t="shared" si="20"/>
        <v>-102704.29598619264</v>
      </c>
      <c r="P72" s="202">
        <f t="shared" si="20"/>
        <v>-102793.65106458875</v>
      </c>
      <c r="Q72" s="202">
        <f t="shared" si="20"/>
        <v>-102886.95643984905</v>
      </c>
      <c r="R72" s="202">
        <f t="shared" si="20"/>
        <v>-102984.38675056817</v>
      </c>
      <c r="S72" s="202">
        <f t="shared" si="20"/>
        <v>-103086.12435593489</v>
      </c>
      <c r="T72" s="202">
        <f t="shared" si="20"/>
        <v>-103192.35967705166</v>
      </c>
      <c r="U72" s="202">
        <f t="shared" si="20"/>
        <v>-103303.29155334366</v>
      </c>
      <c r="V72" s="202">
        <f t="shared" si="20"/>
        <v>-103419.12761472419</v>
      </c>
      <c r="W72" s="202">
        <f t="shared" si="20"/>
        <v>-103540.08467021321</v>
      </c>
      <c r="X72" s="202">
        <f t="shared" si="20"/>
        <v>-103666.38911373631</v>
      </c>
      <c r="Y72" s="202">
        <f t="shared" si="20"/>
        <v>-103798.27734786358</v>
      </c>
      <c r="Z72" s="202">
        <f t="shared" si="20"/>
        <v>-103935.99622628158</v>
      </c>
      <c r="AA72" s="202">
        <f t="shared" si="20"/>
        <v>-104079.80351582647</v>
      </c>
      <c r="AB72" s="202">
        <f t="shared" si="20"/>
        <v>-104229.96837894336</v>
      </c>
      <c r="AC72" s="202">
        <f t="shared" si="20"/>
        <v>-104386.7718774745</v>
      </c>
      <c r="AD72" s="202">
        <f t="shared" si="20"/>
        <v>-104550.50749871941</v>
      </c>
      <c r="AE72" s="202">
        <f t="shared" si="20"/>
        <v>-104721.48170475177</v>
      </c>
      <c r="AF72" s="202">
        <f t="shared" si="20"/>
        <v>-104900.0145060209</v>
      </c>
      <c r="AG72" s="202">
        <f t="shared" si="20"/>
        <v>-105086.44006031167</v>
      </c>
      <c r="AH72" s="202">
        <f t="shared" si="20"/>
        <v>-105281.10729818368</v>
      </c>
      <c r="AI72" s="202">
        <f t="shared" si="20"/>
        <v>-105484.38057606069</v>
      </c>
      <c r="AJ72" s="202">
        <f t="shared" si="20"/>
        <v>-105696.64035819219</v>
      </c>
      <c r="AK72" s="202">
        <f t="shared" si="20"/>
        <v>-105918.28392876417</v>
      </c>
      <c r="AL72" s="202">
        <f t="shared" si="20"/>
        <v>-282462.32727505744</v>
      </c>
      <c r="AM72" s="121"/>
      <c r="AN72" s="121"/>
      <c r="AO72" s="121"/>
      <c r="AP72" s="121"/>
      <c r="AQ72" s="121"/>
      <c r="AR72" s="121"/>
      <c r="AS72" s="121"/>
    </row>
    <row r="73" spans="1:45" s="204" customFormat="1" ht="16.5" thickBot="1" x14ac:dyDescent="0.25">
      <c r="A73" s="193"/>
      <c r="B73" s="203">
        <f>D134</f>
        <v>0.5</v>
      </c>
      <c r="C73" s="203">
        <f t="shared" ref="C73:AL73" si="21">E134</f>
        <v>1.5</v>
      </c>
      <c r="D73" s="203">
        <f t="shared" si="21"/>
        <v>2.5</v>
      </c>
      <c r="E73" s="203">
        <f t="shared" si="21"/>
        <v>3.5</v>
      </c>
      <c r="F73" s="203">
        <f t="shared" si="21"/>
        <v>4.5</v>
      </c>
      <c r="G73" s="203">
        <f t="shared" si="21"/>
        <v>5.5</v>
      </c>
      <c r="H73" s="203">
        <f t="shared" si="21"/>
        <v>6.5</v>
      </c>
      <c r="I73" s="203">
        <f t="shared" si="21"/>
        <v>7.5</v>
      </c>
      <c r="J73" s="203">
        <f t="shared" si="21"/>
        <v>8.5</v>
      </c>
      <c r="K73" s="203">
        <f t="shared" si="21"/>
        <v>9.5</v>
      </c>
      <c r="L73" s="203">
        <f t="shared" si="21"/>
        <v>10.5</v>
      </c>
      <c r="M73" s="203">
        <f t="shared" si="21"/>
        <v>11.5</v>
      </c>
      <c r="N73" s="203">
        <f t="shared" si="21"/>
        <v>12.5</v>
      </c>
      <c r="O73" s="203">
        <f t="shared" si="21"/>
        <v>13.5</v>
      </c>
      <c r="P73" s="203">
        <f t="shared" si="21"/>
        <v>14.5</v>
      </c>
      <c r="Q73" s="203">
        <f t="shared" si="21"/>
        <v>15.5</v>
      </c>
      <c r="R73" s="203">
        <f t="shared" si="21"/>
        <v>16.5</v>
      </c>
      <c r="S73" s="203">
        <f t="shared" si="21"/>
        <v>17.5</v>
      </c>
      <c r="T73" s="203">
        <f t="shared" si="21"/>
        <v>18.5</v>
      </c>
      <c r="U73" s="203">
        <f t="shared" si="21"/>
        <v>19.5</v>
      </c>
      <c r="V73" s="203">
        <f t="shared" si="21"/>
        <v>20.5</v>
      </c>
      <c r="W73" s="203">
        <f t="shared" si="21"/>
        <v>21.5</v>
      </c>
      <c r="X73" s="203">
        <f t="shared" si="21"/>
        <v>22.5</v>
      </c>
      <c r="Y73" s="203">
        <f t="shared" si="21"/>
        <v>23.5</v>
      </c>
      <c r="Z73" s="203">
        <f t="shared" si="21"/>
        <v>24.5</v>
      </c>
      <c r="AA73" s="203">
        <f t="shared" si="21"/>
        <v>25.5</v>
      </c>
      <c r="AB73" s="203">
        <f t="shared" si="21"/>
        <v>26.5</v>
      </c>
      <c r="AC73" s="203">
        <f t="shared" si="21"/>
        <v>27.5</v>
      </c>
      <c r="AD73" s="203">
        <f t="shared" si="21"/>
        <v>28.5</v>
      </c>
      <c r="AE73" s="203">
        <f t="shared" si="21"/>
        <v>29.5</v>
      </c>
      <c r="AF73" s="203">
        <f t="shared" si="21"/>
        <v>30.5</v>
      </c>
      <c r="AG73" s="203">
        <f t="shared" si="21"/>
        <v>31.5</v>
      </c>
      <c r="AH73" s="203">
        <f t="shared" si="21"/>
        <v>32.5</v>
      </c>
      <c r="AI73" s="203">
        <f t="shared" si="21"/>
        <v>33.5</v>
      </c>
      <c r="AJ73" s="203">
        <f t="shared" si="21"/>
        <v>34.5</v>
      </c>
      <c r="AK73" s="203">
        <f t="shared" si="21"/>
        <v>35.5</v>
      </c>
      <c r="AL73" s="203">
        <f t="shared" si="21"/>
        <v>36.5</v>
      </c>
    </row>
    <row r="74" spans="1:45" x14ac:dyDescent="0.2">
      <c r="A74" s="187" t="s">
        <v>229</v>
      </c>
      <c r="B74" s="188">
        <f t="shared" ref="B74:AL74" si="22">B58</f>
        <v>1</v>
      </c>
      <c r="C74" s="188">
        <f t="shared" si="22"/>
        <v>2</v>
      </c>
      <c r="D74" s="188">
        <f t="shared" si="22"/>
        <v>3</v>
      </c>
      <c r="E74" s="188">
        <f t="shared" si="22"/>
        <v>4</v>
      </c>
      <c r="F74" s="188">
        <f t="shared" si="22"/>
        <v>5</v>
      </c>
      <c r="G74" s="188">
        <f t="shared" si="22"/>
        <v>6</v>
      </c>
      <c r="H74" s="188">
        <f t="shared" si="22"/>
        <v>7</v>
      </c>
      <c r="I74" s="188">
        <f t="shared" si="22"/>
        <v>8</v>
      </c>
      <c r="J74" s="188">
        <f t="shared" si="22"/>
        <v>9</v>
      </c>
      <c r="K74" s="188">
        <f t="shared" si="22"/>
        <v>10</v>
      </c>
      <c r="L74" s="188">
        <f t="shared" si="22"/>
        <v>11</v>
      </c>
      <c r="M74" s="188">
        <f t="shared" si="22"/>
        <v>12</v>
      </c>
      <c r="N74" s="188">
        <f t="shared" si="22"/>
        <v>13</v>
      </c>
      <c r="O74" s="188">
        <f t="shared" si="22"/>
        <v>14</v>
      </c>
      <c r="P74" s="188">
        <f t="shared" si="22"/>
        <v>15</v>
      </c>
      <c r="Q74" s="188">
        <f t="shared" si="22"/>
        <v>16</v>
      </c>
      <c r="R74" s="188">
        <f t="shared" si="22"/>
        <v>17</v>
      </c>
      <c r="S74" s="188">
        <f t="shared" si="22"/>
        <v>18</v>
      </c>
      <c r="T74" s="188">
        <f t="shared" si="22"/>
        <v>19</v>
      </c>
      <c r="U74" s="188">
        <f t="shared" si="22"/>
        <v>20</v>
      </c>
      <c r="V74" s="188">
        <f t="shared" si="22"/>
        <v>21</v>
      </c>
      <c r="W74" s="188">
        <f t="shared" si="22"/>
        <v>22</v>
      </c>
      <c r="X74" s="188">
        <f t="shared" si="22"/>
        <v>23</v>
      </c>
      <c r="Y74" s="188">
        <f t="shared" si="22"/>
        <v>24</v>
      </c>
      <c r="Z74" s="188">
        <f t="shared" si="22"/>
        <v>25</v>
      </c>
      <c r="AA74" s="188">
        <f t="shared" si="22"/>
        <v>26</v>
      </c>
      <c r="AB74" s="188">
        <f t="shared" si="22"/>
        <v>27</v>
      </c>
      <c r="AC74" s="188">
        <f t="shared" si="22"/>
        <v>28</v>
      </c>
      <c r="AD74" s="188">
        <f t="shared" si="22"/>
        <v>29</v>
      </c>
      <c r="AE74" s="188">
        <f t="shared" si="22"/>
        <v>30</v>
      </c>
      <c r="AF74" s="188">
        <f t="shared" si="22"/>
        <v>31</v>
      </c>
      <c r="AG74" s="188">
        <f t="shared" si="22"/>
        <v>32</v>
      </c>
      <c r="AH74" s="188">
        <f t="shared" si="22"/>
        <v>33</v>
      </c>
      <c r="AI74" s="188">
        <f t="shared" si="22"/>
        <v>34</v>
      </c>
      <c r="AJ74" s="188">
        <f t="shared" si="22"/>
        <v>35</v>
      </c>
      <c r="AK74" s="188">
        <f t="shared" si="22"/>
        <v>36</v>
      </c>
      <c r="AL74" s="188">
        <f t="shared" si="22"/>
        <v>37</v>
      </c>
      <c r="AM74" s="121"/>
      <c r="AN74" s="121"/>
      <c r="AO74" s="121"/>
      <c r="AP74" s="121"/>
      <c r="AQ74" s="121"/>
      <c r="AR74" s="121"/>
      <c r="AS74" s="121"/>
    </row>
    <row r="75" spans="1:45" ht="28.5" x14ac:dyDescent="0.2">
      <c r="A75" s="196" t="s">
        <v>418</v>
      </c>
      <c r="B75" s="197">
        <f t="shared" ref="B75:AL75" si="23">B68</f>
        <v>0</v>
      </c>
      <c r="C75" s="197">
        <f t="shared" si="23"/>
        <v>0</v>
      </c>
      <c r="D75" s="197">
        <f>D68</f>
        <v>-45562.527807446881</v>
      </c>
      <c r="E75" s="197">
        <f t="shared" si="23"/>
        <v>-127493.12061414553</v>
      </c>
      <c r="F75" s="197">
        <f t="shared" si="23"/>
        <v>-1711.7169297868604</v>
      </c>
      <c r="G75" s="197">
        <f t="shared" si="23"/>
        <v>-127641.26333197615</v>
      </c>
      <c r="H75" s="197">
        <f t="shared" si="23"/>
        <v>-127720.28202890858</v>
      </c>
      <c r="I75" s="197">
        <f t="shared" si="23"/>
        <v>-127802.79406182487</v>
      </c>
      <c r="J75" s="197">
        <f t="shared" si="23"/>
        <v>-127888.95386754534</v>
      </c>
      <c r="K75" s="197">
        <f t="shared" si="23"/>
        <v>-127978.9227103845</v>
      </c>
      <c r="L75" s="197">
        <f t="shared" si="23"/>
        <v>-128072.86898398779</v>
      </c>
      <c r="M75" s="197">
        <f t="shared" si="23"/>
        <v>-128170.96852651186</v>
      </c>
      <c r="N75" s="197">
        <f t="shared" si="23"/>
        <v>-128273.40494973894</v>
      </c>
      <c r="O75" s="197">
        <f t="shared" si="23"/>
        <v>-128380.3699827408</v>
      </c>
      <c r="P75" s="197">
        <f t="shared" si="23"/>
        <v>-128492.06383073593</v>
      </c>
      <c r="Q75" s="197">
        <f t="shared" si="23"/>
        <v>-128608.69554981131</v>
      </c>
      <c r="R75" s="197">
        <f t="shared" si="23"/>
        <v>-128730.48343821021</v>
      </c>
      <c r="S75" s="197">
        <f t="shared" si="23"/>
        <v>-128857.65544491862</v>
      </c>
      <c r="T75" s="197">
        <f t="shared" si="23"/>
        <v>-128990.44959631457</v>
      </c>
      <c r="U75" s="197">
        <f t="shared" si="23"/>
        <v>-129129.11444167957</v>
      </c>
      <c r="V75" s="197">
        <f t="shared" si="23"/>
        <v>-129273.90951840523</v>
      </c>
      <c r="W75" s="197">
        <f t="shared" si="23"/>
        <v>-129425.10583776652</v>
      </c>
      <c r="X75" s="197">
        <f t="shared" si="23"/>
        <v>-129582.98639217039</v>
      </c>
      <c r="Y75" s="197">
        <f t="shared" si="23"/>
        <v>-129747.84668482948</v>
      </c>
      <c r="Z75" s="197">
        <f t="shared" si="23"/>
        <v>-129919.99528285197</v>
      </c>
      <c r="AA75" s="197">
        <f t="shared" si="23"/>
        <v>-130099.75439478309</v>
      </c>
      <c r="AB75" s="197">
        <f t="shared" si="23"/>
        <v>-130287.46047367921</v>
      </c>
      <c r="AC75" s="197">
        <f t="shared" si="23"/>
        <v>-130483.46484684313</v>
      </c>
      <c r="AD75" s="197">
        <f t="shared" si="23"/>
        <v>-130688.13437339925</v>
      </c>
      <c r="AE75" s="197">
        <f t="shared" si="23"/>
        <v>-130901.85213093972</v>
      </c>
      <c r="AF75" s="197">
        <f t="shared" si="23"/>
        <v>-131125.01813252614</v>
      </c>
      <c r="AG75" s="197">
        <f t="shared" si="23"/>
        <v>-131358.05007538959</v>
      </c>
      <c r="AH75" s="197">
        <f t="shared" si="23"/>
        <v>-131601.38412272959</v>
      </c>
      <c r="AI75" s="197">
        <f t="shared" si="23"/>
        <v>-131855.47572007586</v>
      </c>
      <c r="AJ75" s="197">
        <f t="shared" si="23"/>
        <v>-132120.80044774024</v>
      </c>
      <c r="AK75" s="197">
        <f t="shared" si="23"/>
        <v>-132397.85491095521</v>
      </c>
      <c r="AL75" s="197">
        <f t="shared" si="23"/>
        <v>-353077.90909382177</v>
      </c>
      <c r="AM75" s="121"/>
      <c r="AN75" s="121"/>
      <c r="AO75" s="121"/>
      <c r="AP75" s="121"/>
      <c r="AQ75" s="121"/>
      <c r="AR75" s="121"/>
      <c r="AS75" s="121"/>
    </row>
    <row r="76" spans="1:45" x14ac:dyDescent="0.2">
      <c r="A76" s="198" t="s">
        <v>228</v>
      </c>
      <c r="B76" s="190">
        <f t="shared" ref="B76:AL76" si="24">-B67</f>
        <v>0</v>
      </c>
      <c r="C76" s="190">
        <f>-C67</f>
        <v>0</v>
      </c>
      <c r="D76" s="190">
        <f t="shared" si="24"/>
        <v>125853.87314285716</v>
      </c>
      <c r="E76" s="190">
        <f t="shared" si="24"/>
        <v>125853.87314285716</v>
      </c>
      <c r="F76" s="190">
        <f>-C67</f>
        <v>0</v>
      </c>
      <c r="G76" s="190">
        <f t="shared" si="24"/>
        <v>125853.87314285716</v>
      </c>
      <c r="H76" s="190">
        <f t="shared" si="24"/>
        <v>125853.87314285716</v>
      </c>
      <c r="I76" s="190">
        <f t="shared" si="24"/>
        <v>125853.87314285716</v>
      </c>
      <c r="J76" s="190">
        <f t="shared" si="24"/>
        <v>125853.87314285716</v>
      </c>
      <c r="K76" s="190">
        <f t="shared" si="24"/>
        <v>125853.87314285716</v>
      </c>
      <c r="L76" s="190">
        <f>-L67</f>
        <v>125853.87314285716</v>
      </c>
      <c r="M76" s="190">
        <f>-M67</f>
        <v>125853.87314285716</v>
      </c>
      <c r="N76" s="190">
        <f t="shared" si="24"/>
        <v>125853.87314285716</v>
      </c>
      <c r="O76" s="190">
        <f t="shared" si="24"/>
        <v>125853.87314285716</v>
      </c>
      <c r="P76" s="190">
        <f t="shared" si="24"/>
        <v>125853.87314285716</v>
      </c>
      <c r="Q76" s="190">
        <f t="shared" si="24"/>
        <v>125853.87314285716</v>
      </c>
      <c r="R76" s="190">
        <f t="shared" si="24"/>
        <v>125853.87314285716</v>
      </c>
      <c r="S76" s="190">
        <f t="shared" si="24"/>
        <v>125853.87314285716</v>
      </c>
      <c r="T76" s="190">
        <f t="shared" si="24"/>
        <v>125853.87314285716</v>
      </c>
      <c r="U76" s="190">
        <f t="shared" si="24"/>
        <v>125853.87314285716</v>
      </c>
      <c r="V76" s="190">
        <f t="shared" si="24"/>
        <v>125853.87314285716</v>
      </c>
      <c r="W76" s="190">
        <f t="shared" si="24"/>
        <v>125853.87314285716</v>
      </c>
      <c r="X76" s="190">
        <f t="shared" si="24"/>
        <v>125853.87314285716</v>
      </c>
      <c r="Y76" s="190">
        <f t="shared" si="24"/>
        <v>125853.87314285716</v>
      </c>
      <c r="Z76" s="190">
        <f t="shared" si="24"/>
        <v>125853.87314285716</v>
      </c>
      <c r="AA76" s="190">
        <f t="shared" si="24"/>
        <v>125853.87314285716</v>
      </c>
      <c r="AB76" s="190">
        <f t="shared" si="24"/>
        <v>125853.87314285716</v>
      </c>
      <c r="AC76" s="190">
        <f t="shared" si="24"/>
        <v>125853.87314285716</v>
      </c>
      <c r="AD76" s="190">
        <f t="shared" si="24"/>
        <v>125853.87314285716</v>
      </c>
      <c r="AE76" s="190">
        <f t="shared" si="24"/>
        <v>125853.87314285716</v>
      </c>
      <c r="AF76" s="190">
        <f t="shared" si="24"/>
        <v>125853.87314285716</v>
      </c>
      <c r="AG76" s="190">
        <f t="shared" si="24"/>
        <v>125853.87314285716</v>
      </c>
      <c r="AH76" s="190">
        <f t="shared" si="24"/>
        <v>125853.87314285716</v>
      </c>
      <c r="AI76" s="190">
        <f t="shared" si="24"/>
        <v>125853.87314285716</v>
      </c>
      <c r="AJ76" s="190">
        <f t="shared" si="24"/>
        <v>125853.87314285716</v>
      </c>
      <c r="AK76" s="190">
        <f t="shared" si="24"/>
        <v>125853.87314285716</v>
      </c>
      <c r="AL76" s="190">
        <f t="shared" si="24"/>
        <v>125853.87314285716</v>
      </c>
      <c r="AM76" s="121"/>
      <c r="AN76" s="121"/>
      <c r="AO76" s="121"/>
      <c r="AP76" s="121"/>
      <c r="AQ76" s="121"/>
      <c r="AR76" s="121"/>
      <c r="AS76" s="121"/>
    </row>
    <row r="77" spans="1:45" x14ac:dyDescent="0.2">
      <c r="A77" s="198" t="s">
        <v>227</v>
      </c>
      <c r="B77" s="190">
        <f t="shared" ref="B77:AL77" si="25">B69</f>
        <v>0</v>
      </c>
      <c r="C77" s="190">
        <f t="shared" si="25"/>
        <v>0</v>
      </c>
      <c r="D77" s="190">
        <f t="shared" si="25"/>
        <v>0</v>
      </c>
      <c r="E77" s="190">
        <f t="shared" si="25"/>
        <v>0</v>
      </c>
      <c r="F77" s="190">
        <f t="shared" si="25"/>
        <v>0</v>
      </c>
      <c r="G77" s="190">
        <f t="shared" si="25"/>
        <v>0</v>
      </c>
      <c r="H77" s="190">
        <f t="shared" si="25"/>
        <v>0</v>
      </c>
      <c r="I77" s="190">
        <f t="shared" si="25"/>
        <v>0</v>
      </c>
      <c r="J77" s="190">
        <f t="shared" si="25"/>
        <v>0</v>
      </c>
      <c r="K77" s="190">
        <f t="shared" si="25"/>
        <v>0</v>
      </c>
      <c r="L77" s="190">
        <f t="shared" si="25"/>
        <v>0</v>
      </c>
      <c r="M77" s="190">
        <f t="shared" si="25"/>
        <v>0</v>
      </c>
      <c r="N77" s="190">
        <f t="shared" si="25"/>
        <v>0</v>
      </c>
      <c r="O77" s="190">
        <f t="shared" si="25"/>
        <v>0</v>
      </c>
      <c r="P77" s="190">
        <f t="shared" si="25"/>
        <v>0</v>
      </c>
      <c r="Q77" s="190">
        <f t="shared" si="25"/>
        <v>0</v>
      </c>
      <c r="R77" s="190">
        <f t="shared" si="25"/>
        <v>0</v>
      </c>
      <c r="S77" s="190">
        <f t="shared" si="25"/>
        <v>0</v>
      </c>
      <c r="T77" s="190">
        <f t="shared" si="25"/>
        <v>0</v>
      </c>
      <c r="U77" s="190">
        <f t="shared" si="25"/>
        <v>0</v>
      </c>
      <c r="V77" s="190">
        <f t="shared" si="25"/>
        <v>0</v>
      </c>
      <c r="W77" s="190">
        <f t="shared" si="25"/>
        <v>0</v>
      </c>
      <c r="X77" s="190">
        <f t="shared" si="25"/>
        <v>0</v>
      </c>
      <c r="Y77" s="190">
        <f t="shared" si="25"/>
        <v>0</v>
      </c>
      <c r="Z77" s="190">
        <f t="shared" si="25"/>
        <v>0</v>
      </c>
      <c r="AA77" s="190">
        <f t="shared" si="25"/>
        <v>0</v>
      </c>
      <c r="AB77" s="190">
        <f t="shared" si="25"/>
        <v>0</v>
      </c>
      <c r="AC77" s="190">
        <f t="shared" si="25"/>
        <v>0</v>
      </c>
      <c r="AD77" s="190">
        <f t="shared" si="25"/>
        <v>0</v>
      </c>
      <c r="AE77" s="190">
        <f t="shared" si="25"/>
        <v>0</v>
      </c>
      <c r="AF77" s="190">
        <f t="shared" si="25"/>
        <v>0</v>
      </c>
      <c r="AG77" s="190">
        <f t="shared" si="25"/>
        <v>0</v>
      </c>
      <c r="AH77" s="190">
        <f t="shared" si="25"/>
        <v>0</v>
      </c>
      <c r="AI77" s="190">
        <f t="shared" si="25"/>
        <v>0</v>
      </c>
      <c r="AJ77" s="190">
        <f t="shared" si="25"/>
        <v>0</v>
      </c>
      <c r="AK77" s="190">
        <f t="shared" si="25"/>
        <v>0</v>
      </c>
      <c r="AL77" s="190">
        <f t="shared" si="25"/>
        <v>0</v>
      </c>
      <c r="AM77" s="121"/>
      <c r="AN77" s="121"/>
      <c r="AO77" s="121"/>
      <c r="AP77" s="121"/>
      <c r="AQ77" s="121"/>
      <c r="AR77" s="121"/>
      <c r="AS77" s="121"/>
    </row>
    <row r="78" spans="1:45" x14ac:dyDescent="0.2">
      <c r="A78" s="198" t="s">
        <v>226</v>
      </c>
      <c r="B78" s="190">
        <f>IF(SUM($B$71:B71)+SUM($A$78:A78)&gt;0,0,SUM($B$71:B71)-SUM($A$78:A78))</f>
        <v>0</v>
      </c>
      <c r="C78" s="190">
        <f>IF(SUM($B$71:C71)+SUM($A$78:B78)&gt;0,0,SUM($B$71:C71)-SUM($A$78:B78))</f>
        <v>0</v>
      </c>
      <c r="D78" s="190">
        <f>IF(SUM($B$71:D71)+SUM($A$78:C78)&gt;0,0,SUM($B$71:D71)-SUM($A$78:C78))</f>
        <v>0</v>
      </c>
      <c r="E78" s="190">
        <f>IF(SUM($B$71:E71)+SUM($A$78:D78)&gt;0,0,SUM($B$71:E71)-SUM($A$78:D78))</f>
        <v>0</v>
      </c>
      <c r="F78" s="190">
        <f>IF(SUM($B$71:F71)+SUM($A$78:E78)&gt;0,0,SUM($B$71:F71)-SUM($A$78:E78))</f>
        <v>0</v>
      </c>
      <c r="G78" s="190">
        <f>IF(SUM($B$71:G71)+SUM($A$78:F78)&gt;0,0,SUM($B$71:G71)-SUM($A$78:F78))</f>
        <v>0</v>
      </c>
      <c r="H78" s="190">
        <f>IF(SUM($B$71:H71)+SUM($A$78:G78)&gt;0,0,SUM($B$71:H71)-SUM($A$78:G78))</f>
        <v>0</v>
      </c>
      <c r="I78" s="190">
        <f>IF(SUM($B$71:I71)+SUM($A$78:H78)&gt;0,0,SUM($B$71:I71)-SUM($A$78:H78))</f>
        <v>0</v>
      </c>
      <c r="J78" s="190">
        <f>IF(SUM($B$71:J71)+SUM($A$78:I78)&gt;0,0,SUM($B$71:J71)-SUM($A$78:I78))</f>
        <v>0</v>
      </c>
      <c r="K78" s="190">
        <f>IF(SUM($B$71:K71)+SUM($A$78:J78)&gt;0,0,SUM($B$71:K71)-SUM($A$78:J78))</f>
        <v>0</v>
      </c>
      <c r="L78" s="190">
        <f>IF(SUM($B$71:L71)+SUM($A$78:K78)&gt;0,0,SUM($B$71:L71)-SUM($A$78:K78))</f>
        <v>0</v>
      </c>
      <c r="M78" s="190">
        <f>IF(SUM($B$71:M71)+SUM($A$78:L78)&gt;0,0,SUM($B$71:M71)-SUM($A$78:L78))</f>
        <v>0</v>
      </c>
      <c r="N78" s="190">
        <f>IF(SUM($B$71:N71)+SUM($A$78:M78)&gt;0,0,SUM($B$71:N71)-SUM($A$78:M78))</f>
        <v>0</v>
      </c>
      <c r="O78" s="190">
        <f>IF(SUM($B$71:O71)+SUM($A$78:N78)&gt;0,0,SUM($B$71:O71)-SUM($A$78:N78))</f>
        <v>0</v>
      </c>
      <c r="P78" s="190">
        <f>IF(SUM($B$71:P71)+SUM($A$78:O78)&gt;0,0,SUM($B$71:P71)-SUM($A$78:O78))</f>
        <v>0</v>
      </c>
      <c r="Q78" s="190">
        <f>IF(SUM($B$71:Q71)+SUM($A$78:P78)&gt;0,0,SUM($B$71:Q71)-SUM($A$78:P78))</f>
        <v>0</v>
      </c>
      <c r="R78" s="190">
        <f>IF(SUM($B$71:R71)+SUM($A$78:Q78)&gt;0,0,SUM($B$71:R71)-SUM($A$78:Q78))</f>
        <v>0</v>
      </c>
      <c r="S78" s="190">
        <f>IF(SUM($B$71:S71)+SUM($A$78:R78)&gt;0,0,SUM($B$71:S71)-SUM($A$78:R78))</f>
        <v>0</v>
      </c>
      <c r="T78" s="190">
        <f>IF(SUM($B$71:T71)+SUM($A$78:S78)&gt;0,0,SUM($B$71:T71)-SUM($A$78:S78))</f>
        <v>0</v>
      </c>
      <c r="U78" s="190">
        <f>IF(SUM($B$71:U71)+SUM($A$78:T78)&gt;0,0,SUM($B$71:U71)-SUM($A$78:T78))</f>
        <v>0</v>
      </c>
      <c r="V78" s="190">
        <f>IF(SUM($B$71:V71)+SUM($A$78:U78)&gt;0,0,SUM($B$71:V71)-SUM($A$78:U78))</f>
        <v>0</v>
      </c>
      <c r="W78" s="190">
        <f>IF(SUM($B$71:W71)+SUM($A$78:V78)&gt;0,0,SUM($B$71:W71)-SUM($A$78:V78))</f>
        <v>0</v>
      </c>
      <c r="X78" s="190">
        <f>IF(SUM($B$71:X71)+SUM($A$78:W78)&gt;0,0,SUM($B$71:X71)-SUM($A$78:W78))</f>
        <v>0</v>
      </c>
      <c r="Y78" s="190">
        <f>IF(SUM($B$71:Y71)+SUM($A$78:X78)&gt;0,0,SUM($B$71:Y71)-SUM($A$78:X78))</f>
        <v>0</v>
      </c>
      <c r="Z78" s="190">
        <f>IF(SUM($B$71:Z71)+SUM($A$78:Y78)&gt;0,0,SUM($B$71:Z71)-SUM($A$78:Y78))</f>
        <v>0</v>
      </c>
      <c r="AA78" s="190">
        <f>IF(SUM($B$71:AA71)+SUM($A$78:Z78)&gt;0,0,SUM($B$71:AA71)-SUM($A$78:Z78))</f>
        <v>0</v>
      </c>
      <c r="AB78" s="190">
        <f>IF(SUM($B$71:AB71)+SUM($A$78:AA78)&gt;0,0,SUM($B$71:AB71)-SUM($A$78:AA78))</f>
        <v>0</v>
      </c>
      <c r="AC78" s="190">
        <f>IF(SUM($B$71:AC71)+SUM($A$78:AB78)&gt;0,0,SUM($B$71:AC71)-SUM($A$78:AB78))</f>
        <v>0</v>
      </c>
      <c r="AD78" s="190">
        <f>IF(SUM($B$71:AD71)+SUM($A$78:AC78)&gt;0,0,SUM($B$71:AD71)-SUM($A$78:AC78))</f>
        <v>0</v>
      </c>
      <c r="AE78" s="190">
        <f>IF(SUM($B$71:AE71)+SUM($A$78:AD78)&gt;0,0,SUM($B$71:AE71)-SUM($A$78:AD78))</f>
        <v>0</v>
      </c>
      <c r="AF78" s="190">
        <f>IF(SUM($B$71:AF71)+SUM($A$78:AE78)&gt;0,0,SUM($B$71:AF71)-SUM($A$78:AE78))</f>
        <v>0</v>
      </c>
      <c r="AG78" s="190">
        <f>IF(SUM($B$71:AG71)+SUM($A$78:AF78)&gt;0,0,SUM($B$71:AG71)-SUM($A$78:AF78))</f>
        <v>0</v>
      </c>
      <c r="AH78" s="190">
        <f>IF(SUM($B$71:AH71)+SUM($A$78:AG78)&gt;0,0,SUM($B$71:AH71)-SUM($A$78:AG78))</f>
        <v>0</v>
      </c>
      <c r="AI78" s="190">
        <f>IF(SUM($B$71:AI71)+SUM($A$78:AH78)&gt;0,0,SUM($B$71:AI71)-SUM($A$78:AH78))</f>
        <v>0</v>
      </c>
      <c r="AJ78" s="190">
        <f>IF(SUM($B$71:AJ71)+SUM($A$78:AI78)&gt;0,0,SUM($B$71:AJ71)-SUM($A$78:AI78))</f>
        <v>0</v>
      </c>
      <c r="AK78" s="190">
        <f>IF(SUM($B$71:AK71)+SUM($A$78:AJ78)&gt;0,0,SUM($B$71:AK71)-SUM($A$78:AJ78))</f>
        <v>0</v>
      </c>
      <c r="AL78" s="190">
        <f>IF(SUM($B$71:AL71)+SUM($A$78:AK78)&gt;0,0,SUM($B$71:AL71)-SUM($A$78:AK78))</f>
        <v>0</v>
      </c>
      <c r="AM78" s="121"/>
      <c r="AN78" s="121"/>
      <c r="AO78" s="121"/>
      <c r="AP78" s="121"/>
      <c r="AQ78" s="121"/>
      <c r="AR78" s="121"/>
      <c r="AS78" s="121"/>
    </row>
    <row r="79" spans="1:45" x14ac:dyDescent="0.2">
      <c r="A79" s="198" t="s">
        <v>225</v>
      </c>
      <c r="B79" s="190"/>
      <c r="C79" s="190"/>
      <c r="D79" s="190"/>
      <c r="E79" s="190"/>
      <c r="F79" s="190"/>
      <c r="G79" s="190"/>
      <c r="H79" s="190"/>
      <c r="I79" s="190"/>
      <c r="J79" s="190"/>
      <c r="K79" s="190"/>
      <c r="L79" s="190"/>
      <c r="M79" s="190"/>
      <c r="N79" s="190">
        <f>IF(((SUM($B$59:N59)+SUM($B$61:N64))+SUM($B$81:N81))&lt;0,((SUM($B$59:N59)+SUM($B$61:N64))+SUM($B$81:N81))*0.2-SUM($A$79:M79),IF(SUM($B$79:M79)&lt;0,0-SUM($B$79:M79),0))</f>
        <v>-868932.73047673702</v>
      </c>
      <c r="O79" s="190">
        <f>IF(((SUM($B$59:O59)+SUM($B$61:O64))+SUM($B$81:O81))&lt;0,((SUM($B$59:O59)+SUM($B$61:O64))+SUM($B$81:O81))*0.2-SUM($A$79:N79),IF(SUM($B$79:N79)&lt;0,0-SUM($B$79:N79),0))</f>
        <v>-505.29936797684059</v>
      </c>
      <c r="P79" s="190">
        <f>IF(((SUM($B$59:P59)+SUM($B$61:P64))+SUM($B$81:P81))&lt;0,((SUM($B$59:P59)+SUM($B$61:P64))+SUM($B$81:P81))*0.2-SUM($A$79:O79),IF(SUM($B$79:O79)&lt;0,0-SUM($B$79:O79),0))</f>
        <v>-527.6381375757046</v>
      </c>
      <c r="Q79" s="190">
        <f>IF(((SUM($B$59:Q59)+SUM($B$61:Q64))+SUM($B$81:Q81))&lt;0,((SUM($B$59:Q59)+SUM($B$61:Q64))+SUM($B$81:Q81))*0.2-SUM($A$79:P79),IF(SUM($B$79:P79)&lt;0,0-SUM($B$79:P79),0))</f>
        <v>-550.96448139089625</v>
      </c>
      <c r="R79" s="190">
        <f>IF(((SUM($B$59:R59)+SUM($B$61:R64))+SUM($B$81:R81))&lt;0,((SUM($B$59:R59)+SUM($B$61:R64))+SUM($B$81:R81))*0.2-SUM($A$79:Q79),IF(SUM($B$79:Q79)&lt;0,0-SUM($B$79:Q79),0))</f>
        <v>-575.32205907045864</v>
      </c>
      <c r="S79" s="190">
        <f>IF(((SUM($B$59:S59)+SUM($B$61:S64))+SUM($B$81:S81))&lt;0,((SUM($B$59:S59)+SUM($B$61:S64))+SUM($B$81:S81))*0.2-SUM($A$79:R79),IF(SUM($B$79:R79)&lt;0,0-SUM($B$79:R79),0))</f>
        <v>-600.75646041228902</v>
      </c>
      <c r="T79" s="190">
        <f>IF(((SUM($B$59:T59)+SUM($B$61:T64))+SUM($B$81:T81))&lt;0,((SUM($B$59:T59)+SUM($B$61:T64))+SUM($B$81:T81))*0.2-SUM($A$79:S79),IF(SUM($B$79:S79)&lt;0,0-SUM($B$79:S79),0))</f>
        <v>-627.31529069144744</v>
      </c>
      <c r="U79" s="190">
        <f>IF(((SUM($B$59:U59)+SUM($B$61:U64))+SUM($B$81:U81))&lt;0,((SUM($B$59:U59)+SUM($B$61:U64))+SUM($B$81:U81))*0.2-SUM($A$79:T79),IF(SUM($B$79:T79)&lt;0,0-SUM($B$79:T79),0))</f>
        <v>-655.0482597645605</v>
      </c>
      <c r="V79" s="190">
        <f>IF(((SUM($B$59:V59)+SUM($B$61:V64))+SUM($B$81:V81))&lt;0,((SUM($B$59:V59)+SUM($B$61:V64))+SUM($B$81:V81))*0.2-SUM($A$79:U79),IF(SUM($B$79:U79)&lt;0,0-SUM($B$79:U79),0))</f>
        <v>-684.00727510952856</v>
      </c>
      <c r="W79" s="190">
        <f>IF(((SUM($B$59:W59)+SUM($B$61:W64))+SUM($B$81:W81))&lt;0,((SUM($B$59:W59)+SUM($B$61:W64))+SUM($B$81:W81))*0.2-SUM($A$79:V79),IF(SUM($B$79:V79)&lt;0,0-SUM($B$79:V79),0))</f>
        <v>-714.24653898202814</v>
      </c>
      <c r="X79" s="190">
        <f>IF(((SUM($B$59:X59)+SUM($B$61:X64))+SUM($B$81:X81))&lt;0,((SUM($B$59:X59)+SUM($B$61:X64))+SUM($B$81:X81))*0.2-SUM($A$79:W79),IF(SUM($B$79:W79)&lt;0,0-SUM($B$79:W79),0))</f>
        <v>-745.82264986261725</v>
      </c>
      <c r="Y79" s="190">
        <f>IF(((SUM($B$59:Y59)+SUM($B$61:Y64))+SUM($B$81:Y81))&lt;0,((SUM($B$59:Y59)+SUM($B$61:Y64))+SUM($B$81:Y81))*0.2-SUM($A$79:X79),IF(SUM($B$79:X79)&lt;0,0-SUM($B$79:X79),0))</f>
        <v>-778.79470839444548</v>
      </c>
      <c r="Z79" s="190">
        <f>IF(((SUM($B$59:Z59)+SUM($B$61:Z64))+SUM($B$81:Z81))&lt;0,((SUM($B$59:Z59)+SUM($B$61:Z64))+SUM($B$81:Z81))*0.2-SUM($A$79:Y79),IF(SUM($B$79:Y79)&lt;0,0-SUM($B$79:Y79),0))</f>
        <v>-813.22442799899727</v>
      </c>
      <c r="AA79" s="190">
        <f>IF(((SUM($B$59:AA59)+SUM($B$61:AA64))+SUM($B$81:AA81))&lt;0,((SUM($B$59:AA59)+SUM($B$61:AA64))+SUM($B$81:AA81))*0.2-SUM($A$79:Z79),IF(SUM($B$79:Z79)&lt;0,0-SUM($B$79:Z79),0))</f>
        <v>-849.17625038512051</v>
      </c>
      <c r="AB79" s="190">
        <f>IF(((SUM($B$59:AB59)+SUM($B$61:AB64))+SUM($B$81:AB81))&lt;0,((SUM($B$59:AB59)+SUM($B$61:AB64))+SUM($B$81:AB81))*0.2-SUM($A$79:AA79),IF(SUM($B$79:AA79)&lt;0,0-SUM($B$79:AA79),0))</f>
        <v>-886.71746616438031</v>
      </c>
      <c r="AC79" s="190">
        <f>IF(((SUM($B$59:AC59)+SUM($B$61:AC64))+SUM($B$81:AC81))&lt;0,((SUM($B$59:AC59)+SUM($B$61:AC64))+SUM($B$81:AC81))*0.2-SUM($A$79:AB79),IF(SUM($B$79:AB79)&lt;0,0-SUM($B$79:AB79),0))</f>
        <v>-925.91834079718683</v>
      </c>
      <c r="AD79" s="190">
        <f>IF(((SUM($B$59:AD59)+SUM($B$61:AD64))+SUM($B$81:AD81))&lt;0,((SUM($B$59:AD59)+SUM($B$61:AD64))+SUM($B$81:AD81))*0.2-SUM($A$79:AC79),IF(SUM($B$79:AC79)&lt;0,0-SUM($B$79:AC79),0))</f>
        <v>-966.85224610823207</v>
      </c>
      <c r="AE79" s="190">
        <f>IF(((SUM($B$59:AE59)+SUM($B$61:AE64))+SUM($B$81:AE81))&lt;0,((SUM($B$59:AE59)+SUM($B$61:AE64))+SUM($B$81:AE81))*0.2-SUM($A$79:AD79),IF(SUM($B$79:AD79)&lt;0,0-SUM($B$79:AD79),0))</f>
        <v>-1009.5957976166392</v>
      </c>
      <c r="AF79" s="190">
        <f>IF(((SUM($B$59:AF59)+SUM($B$61:AF64))+SUM($B$81:AF81))&lt;0,((SUM($B$59:AF59)+SUM($B$61:AF64))+SUM($B$81:AF81))*0.2-SUM($A$79:AE79),IF(SUM($B$79:AE79)&lt;0,0-SUM($B$79:AE79),0))</f>
        <v>-1054.2289979336783</v>
      </c>
      <c r="AG79" s="190">
        <f>IF(((SUM($B$59:AG59)+SUM($B$61:AG64))+SUM($B$81:AG81))&lt;0,((SUM($B$59:AG59)+SUM($B$61:AG64))+SUM($B$81:AG81))*0.2-SUM($A$79:AF79),IF(SUM($B$79:AF79)&lt;0,0-SUM($B$79:AF79),0))</f>
        <v>-1100.8353865063982</v>
      </c>
      <c r="AH79" s="190">
        <f>IF(((SUM($B$59:AH59)+SUM($B$61:AH64))+SUM($B$81:AH81))&lt;0,((SUM($B$59:AH59)+SUM($B$61:AH64))+SUM($B$81:AH81))*0.2-SUM($A$79:AG79),IF(SUM($B$79:AG79)&lt;0,0-SUM($B$79:AG79),0))</f>
        <v>-1149.5021959746955</v>
      </c>
      <c r="AI79" s="190">
        <f>IF(((SUM($B$59:AI59)+SUM($B$61:AI64))+SUM($B$81:AI81))&lt;0,((SUM($B$59:AI59)+SUM($B$61:AI64))+SUM($B$81:AI81))*0.2-SUM($A$79:AH79),IF(SUM($B$79:AH79)&lt;0,0-SUM($B$79:AH79),0))</f>
        <v>-1200.3205154436873</v>
      </c>
      <c r="AJ79" s="190">
        <f>IF(((SUM($B$59:AJ59)+SUM($B$61:AJ64))+SUM($B$81:AJ81))&lt;0,((SUM($B$59:AJ59)+SUM($B$61:AJ64))+SUM($B$81:AJ81))*0.2-SUM($A$79:AI79),IF(SUM($B$79:AI79)&lt;0,0-SUM($B$79:AI79),0))</f>
        <v>-1253.3854609765112</v>
      </c>
      <c r="AK79" s="190">
        <f>IF(((SUM($B$59:AK59)+SUM($B$61:AK64))+SUM($B$81:AK81))&lt;0,((SUM($B$59:AK59)+SUM($B$61:AK64))+SUM($B$81:AK81))*0.2-SUM($A$79:AJ79),IF(SUM($B$79:AJ79)&lt;0,0-SUM($B$79:AJ79),0))</f>
        <v>-1308.7963536197785</v>
      </c>
      <c r="AL79" s="190">
        <f>IF(((SUM($B$59:AL59)+SUM($B$61:AL64))+SUM($B$81:AL81))&lt;0,((SUM($B$59:AL59)+SUM($B$61:AL64))+SUM($B$81:AL81))*0.2-SUM($A$79:AK79),IF(SUM($B$79:AK79)&lt;0,0-SUM($B$79:AK79),0))</f>
        <v>-45444.807190193096</v>
      </c>
      <c r="AM79" s="121"/>
      <c r="AN79" s="121"/>
      <c r="AO79" s="121"/>
      <c r="AP79" s="121"/>
      <c r="AQ79" s="121"/>
      <c r="AR79" s="121"/>
      <c r="AS79" s="121"/>
    </row>
    <row r="80" spans="1:45" x14ac:dyDescent="0.2">
      <c r="A80" s="198" t="s">
        <v>224</v>
      </c>
      <c r="B80" s="190">
        <f>-B59*(B39)</f>
        <v>0</v>
      </c>
      <c r="C80" s="190">
        <f t="shared" ref="C80:AL80" si="26">-(C59-B59)*$B$39</f>
        <v>0</v>
      </c>
      <c r="D80" s="190">
        <f t="shared" si="26"/>
        <v>0</v>
      </c>
      <c r="E80" s="190">
        <f t="shared" si="26"/>
        <v>0</v>
      </c>
      <c r="F80" s="190">
        <f t="shared" si="26"/>
        <v>0</v>
      </c>
      <c r="G80" s="190">
        <f t="shared" si="26"/>
        <v>0</v>
      </c>
      <c r="H80" s="190">
        <f t="shared" si="26"/>
        <v>0</v>
      </c>
      <c r="I80" s="190">
        <f t="shared" si="26"/>
        <v>0</v>
      </c>
      <c r="J80" s="190">
        <f t="shared" si="26"/>
        <v>0</v>
      </c>
      <c r="K80" s="190">
        <f t="shared" si="26"/>
        <v>0</v>
      </c>
      <c r="L80" s="190">
        <f t="shared" si="26"/>
        <v>0</v>
      </c>
      <c r="M80" s="190">
        <f t="shared" si="26"/>
        <v>0</v>
      </c>
      <c r="N80" s="190">
        <f t="shared" si="26"/>
        <v>0</v>
      </c>
      <c r="O80" s="190">
        <f t="shared" si="26"/>
        <v>0</v>
      </c>
      <c r="P80" s="190">
        <f t="shared" si="26"/>
        <v>0</v>
      </c>
      <c r="Q80" s="190">
        <f t="shared" si="26"/>
        <v>0</v>
      </c>
      <c r="R80" s="190">
        <f t="shared" si="26"/>
        <v>0</v>
      </c>
      <c r="S80" s="190">
        <f t="shared" si="26"/>
        <v>0</v>
      </c>
      <c r="T80" s="190">
        <f t="shared" si="26"/>
        <v>0</v>
      </c>
      <c r="U80" s="190">
        <f t="shared" si="26"/>
        <v>0</v>
      </c>
      <c r="V80" s="190">
        <f t="shared" si="26"/>
        <v>0</v>
      </c>
      <c r="W80" s="190">
        <f t="shared" si="26"/>
        <v>0</v>
      </c>
      <c r="X80" s="190">
        <f t="shared" si="26"/>
        <v>0</v>
      </c>
      <c r="Y80" s="190">
        <f t="shared" si="26"/>
        <v>0</v>
      </c>
      <c r="Z80" s="190">
        <f t="shared" si="26"/>
        <v>0</v>
      </c>
      <c r="AA80" s="190">
        <f t="shared" si="26"/>
        <v>0</v>
      </c>
      <c r="AB80" s="190">
        <f t="shared" si="26"/>
        <v>0</v>
      </c>
      <c r="AC80" s="190">
        <f t="shared" si="26"/>
        <v>0</v>
      </c>
      <c r="AD80" s="190">
        <f t="shared" si="26"/>
        <v>0</v>
      </c>
      <c r="AE80" s="190">
        <f t="shared" si="26"/>
        <v>0</v>
      </c>
      <c r="AF80" s="190">
        <f t="shared" si="26"/>
        <v>0</v>
      </c>
      <c r="AG80" s="190">
        <f t="shared" si="26"/>
        <v>0</v>
      </c>
      <c r="AH80" s="190">
        <f t="shared" si="26"/>
        <v>0</v>
      </c>
      <c r="AI80" s="190">
        <f t="shared" si="26"/>
        <v>0</v>
      </c>
      <c r="AJ80" s="190">
        <f t="shared" si="26"/>
        <v>0</v>
      </c>
      <c r="AK80" s="190">
        <f t="shared" si="26"/>
        <v>0</v>
      </c>
      <c r="AL80" s="190">
        <f t="shared" si="26"/>
        <v>0</v>
      </c>
      <c r="AM80" s="121"/>
      <c r="AN80" s="121"/>
      <c r="AO80" s="121"/>
      <c r="AP80" s="121"/>
      <c r="AQ80" s="121"/>
      <c r="AR80" s="121"/>
      <c r="AS80" s="121"/>
    </row>
    <row r="81" spans="1:45" x14ac:dyDescent="0.2">
      <c r="A81" s="198" t="s">
        <v>543</v>
      </c>
      <c r="B81" s="190">
        <f>'6.2. Паспорт фин осв ввод'!L30*-1*1000000</f>
        <v>-118759.06</v>
      </c>
      <c r="C81" s="190">
        <f>'6.2. Паспорт фин осв ввод'!P30*-1*1000000</f>
        <v>-4286126.5</v>
      </c>
      <c r="D81" s="190">
        <f>'6.2. Паспорт фин осв ввод'!V30*-1*1000000</f>
        <v>0</v>
      </c>
      <c r="E81" s="190"/>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90"/>
      <c r="AL81" s="190"/>
      <c r="AM81" s="121"/>
      <c r="AN81" s="121"/>
      <c r="AO81" s="121"/>
      <c r="AP81" s="121"/>
      <c r="AQ81" s="121"/>
      <c r="AR81" s="121"/>
      <c r="AS81" s="121"/>
    </row>
    <row r="82" spans="1:45" x14ac:dyDescent="0.2">
      <c r="A82" s="198" t="s">
        <v>223</v>
      </c>
      <c r="B82" s="190">
        <f t="shared" ref="B82:AL82" si="27">B54-B55</f>
        <v>0</v>
      </c>
      <c r="C82" s="190">
        <f t="shared" si="27"/>
        <v>0</v>
      </c>
      <c r="D82" s="190">
        <f t="shared" si="27"/>
        <v>0</v>
      </c>
      <c r="E82" s="190">
        <f t="shared" si="27"/>
        <v>0</v>
      </c>
      <c r="F82" s="190">
        <f t="shared" si="27"/>
        <v>0</v>
      </c>
      <c r="G82" s="190">
        <f t="shared" si="27"/>
        <v>0</v>
      </c>
      <c r="H82" s="190">
        <f t="shared" si="27"/>
        <v>0</v>
      </c>
      <c r="I82" s="190">
        <f t="shared" si="27"/>
        <v>0</v>
      </c>
      <c r="J82" s="190">
        <f t="shared" si="27"/>
        <v>0</v>
      </c>
      <c r="K82" s="190">
        <f t="shared" si="27"/>
        <v>0</v>
      </c>
      <c r="L82" s="190">
        <f t="shared" si="27"/>
        <v>0</v>
      </c>
      <c r="M82" s="190">
        <f t="shared" si="27"/>
        <v>0</v>
      </c>
      <c r="N82" s="190">
        <f t="shared" si="27"/>
        <v>0</v>
      </c>
      <c r="O82" s="190">
        <f t="shared" si="27"/>
        <v>0</v>
      </c>
      <c r="P82" s="190">
        <f t="shared" si="27"/>
        <v>0</v>
      </c>
      <c r="Q82" s="190">
        <f t="shared" si="27"/>
        <v>0</v>
      </c>
      <c r="R82" s="190">
        <f t="shared" si="27"/>
        <v>0</v>
      </c>
      <c r="S82" s="190">
        <f t="shared" si="27"/>
        <v>0</v>
      </c>
      <c r="T82" s="190">
        <f t="shared" si="27"/>
        <v>0</v>
      </c>
      <c r="U82" s="190">
        <f t="shared" si="27"/>
        <v>0</v>
      </c>
      <c r="V82" s="190">
        <f t="shared" si="27"/>
        <v>0</v>
      </c>
      <c r="W82" s="190">
        <f t="shared" si="27"/>
        <v>0</v>
      </c>
      <c r="X82" s="190">
        <f t="shared" si="27"/>
        <v>0</v>
      </c>
      <c r="Y82" s="190">
        <f t="shared" si="27"/>
        <v>0</v>
      </c>
      <c r="Z82" s="190">
        <f t="shared" si="27"/>
        <v>0</v>
      </c>
      <c r="AA82" s="190">
        <f t="shared" si="27"/>
        <v>0</v>
      </c>
      <c r="AB82" s="190">
        <f t="shared" si="27"/>
        <v>0</v>
      </c>
      <c r="AC82" s="190">
        <f t="shared" si="27"/>
        <v>0</v>
      </c>
      <c r="AD82" s="190">
        <f t="shared" si="27"/>
        <v>0</v>
      </c>
      <c r="AE82" s="190">
        <f t="shared" si="27"/>
        <v>0</v>
      </c>
      <c r="AF82" s="190">
        <f t="shared" si="27"/>
        <v>0</v>
      </c>
      <c r="AG82" s="190">
        <f t="shared" si="27"/>
        <v>0</v>
      </c>
      <c r="AH82" s="190">
        <f t="shared" si="27"/>
        <v>0</v>
      </c>
      <c r="AI82" s="190">
        <f t="shared" si="27"/>
        <v>0</v>
      </c>
      <c r="AJ82" s="190">
        <f t="shared" si="27"/>
        <v>0</v>
      </c>
      <c r="AK82" s="190">
        <f t="shared" si="27"/>
        <v>0</v>
      </c>
      <c r="AL82" s="190">
        <f t="shared" si="27"/>
        <v>0</v>
      </c>
      <c r="AM82" s="121"/>
      <c r="AN82" s="121"/>
      <c r="AO82" s="121"/>
      <c r="AP82" s="121"/>
      <c r="AQ82" s="121"/>
      <c r="AR82" s="121"/>
      <c r="AS82" s="121"/>
    </row>
    <row r="83" spans="1:45" ht="14.25" x14ac:dyDescent="0.2">
      <c r="A83" s="199" t="s">
        <v>222</v>
      </c>
      <c r="B83" s="197">
        <f>SUM(B75:B82)</f>
        <v>-118759.06</v>
      </c>
      <c r="C83" s="197">
        <f t="shared" ref="C83:V83" si="28">SUM(C75:C82)</f>
        <v>-4286126.5</v>
      </c>
      <c r="D83" s="197">
        <f t="shared" si="28"/>
        <v>80291.345335410282</v>
      </c>
      <c r="E83" s="197">
        <f t="shared" si="28"/>
        <v>-1639.2474712883704</v>
      </c>
      <c r="F83" s="197">
        <f t="shared" si="28"/>
        <v>-1711.7169297868604</v>
      </c>
      <c r="G83" s="197">
        <f t="shared" si="28"/>
        <v>-1787.3901891189889</v>
      </c>
      <c r="H83" s="197">
        <f t="shared" si="28"/>
        <v>-1866.4088860514166</v>
      </c>
      <c r="I83" s="197">
        <f t="shared" si="28"/>
        <v>-1948.9209189677058</v>
      </c>
      <c r="J83" s="197">
        <f t="shared" si="28"/>
        <v>-2035.0807246881741</v>
      </c>
      <c r="K83" s="197">
        <f t="shared" si="28"/>
        <v>-2125.0495675273414</v>
      </c>
      <c r="L83" s="197">
        <f t="shared" si="28"/>
        <v>-2218.9958411306288</v>
      </c>
      <c r="M83" s="197">
        <f t="shared" si="28"/>
        <v>-2317.0953836546978</v>
      </c>
      <c r="N83" s="197">
        <f t="shared" si="28"/>
        <v>-871352.26228361879</v>
      </c>
      <c r="O83" s="197">
        <f t="shared" si="28"/>
        <v>-3031.796207860476</v>
      </c>
      <c r="P83" s="197">
        <f t="shared" si="28"/>
        <v>-3165.828825454475</v>
      </c>
      <c r="Q83" s="197">
        <f t="shared" si="28"/>
        <v>-3305.7868883450428</v>
      </c>
      <c r="R83" s="197">
        <f t="shared" si="28"/>
        <v>-3451.9323544235085</v>
      </c>
      <c r="S83" s="197">
        <f t="shared" si="28"/>
        <v>-3604.5387624737486</v>
      </c>
      <c r="T83" s="197">
        <f t="shared" si="28"/>
        <v>-3763.8917441488593</v>
      </c>
      <c r="U83" s="197">
        <f t="shared" si="28"/>
        <v>-3930.2895585869701</v>
      </c>
      <c r="V83" s="197">
        <f t="shared" si="28"/>
        <v>-4104.0436506575934</v>
      </c>
      <c r="W83" s="197">
        <f>SUM(W75:W82)</f>
        <v>-4285.479233891383</v>
      </c>
      <c r="X83" s="197">
        <f>SUM(X75:X82)</f>
        <v>-4474.935899175849</v>
      </c>
      <c r="Y83" s="197">
        <f>SUM(Y75:Y82)</f>
        <v>-4672.7682503667602</v>
      </c>
      <c r="Z83" s="197">
        <f>SUM(Z75:Z82)</f>
        <v>-4879.346567993809</v>
      </c>
      <c r="AA83" s="197">
        <f t="shared" ref="AA83:AL83" si="29">SUM(AA75:AA82)</f>
        <v>-5095.0575023110432</v>
      </c>
      <c r="AB83" s="197">
        <f t="shared" si="29"/>
        <v>-5320.3047969864274</v>
      </c>
      <c r="AC83" s="197">
        <f t="shared" si="29"/>
        <v>-5555.5100447831501</v>
      </c>
      <c r="AD83" s="197">
        <f t="shared" si="29"/>
        <v>-5801.1134766503237</v>
      </c>
      <c r="AE83" s="197">
        <f t="shared" si="29"/>
        <v>-6057.5747856991948</v>
      </c>
      <c r="AF83" s="197">
        <f t="shared" si="29"/>
        <v>-6325.3739876026521</v>
      </c>
      <c r="AG83" s="197">
        <f t="shared" si="29"/>
        <v>-6605.0123190388258</v>
      </c>
      <c r="AH83" s="197">
        <f t="shared" si="29"/>
        <v>-6897.0131758471252</v>
      </c>
      <c r="AI83" s="197">
        <f t="shared" si="29"/>
        <v>-7201.9230926623859</v>
      </c>
      <c r="AJ83" s="197">
        <f t="shared" si="29"/>
        <v>-7520.3127658595913</v>
      </c>
      <c r="AK83" s="197">
        <f t="shared" si="29"/>
        <v>-7852.7781217178272</v>
      </c>
      <c r="AL83" s="197">
        <f t="shared" si="29"/>
        <v>-272668.8431411577</v>
      </c>
      <c r="AM83" s="121"/>
      <c r="AN83" s="121"/>
      <c r="AO83" s="121"/>
      <c r="AP83" s="121"/>
      <c r="AQ83" s="121"/>
      <c r="AR83" s="121"/>
      <c r="AS83" s="121"/>
    </row>
    <row r="84" spans="1:45" ht="14.25" x14ac:dyDescent="0.2">
      <c r="A84" s="199" t="s">
        <v>419</v>
      </c>
      <c r="B84" s="197">
        <f>SUM($B$83:B83)</f>
        <v>-118759.06</v>
      </c>
      <c r="C84" s="197">
        <f>SUM($B$83:C83)</f>
        <v>-4404885.5599999996</v>
      </c>
      <c r="D84" s="197">
        <f>SUM($B$83:D83)</f>
        <v>-4324594.2146645896</v>
      </c>
      <c r="E84" s="197">
        <f>SUM($B$83:E83)</f>
        <v>-4326233.4621358784</v>
      </c>
      <c r="F84" s="197">
        <f>SUM($B$83:F83)</f>
        <v>-4327945.1790656652</v>
      </c>
      <c r="G84" s="197">
        <f>SUM($B$83:G83)</f>
        <v>-4329732.5692547839</v>
      </c>
      <c r="H84" s="197">
        <f>SUM($B$83:H83)</f>
        <v>-4331598.9781408357</v>
      </c>
      <c r="I84" s="197">
        <f>SUM($B$83:I83)</f>
        <v>-4333547.8990598032</v>
      </c>
      <c r="J84" s="197">
        <f>SUM($B$83:J83)</f>
        <v>-4335582.9797844915</v>
      </c>
      <c r="K84" s="197">
        <f>SUM($B$83:K83)</f>
        <v>-4337708.0293520186</v>
      </c>
      <c r="L84" s="197">
        <f>SUM($B$83:L83)</f>
        <v>-4339927.0251931492</v>
      </c>
      <c r="M84" s="197">
        <f>SUM($B$83:M83)</f>
        <v>-4342244.1205768036</v>
      </c>
      <c r="N84" s="197">
        <f>SUM($B$83:N83)</f>
        <v>-5213596.3828604221</v>
      </c>
      <c r="O84" s="197">
        <f>SUM($B$83:O83)</f>
        <v>-5216628.1790682822</v>
      </c>
      <c r="P84" s="197">
        <f>SUM($B$83:P83)</f>
        <v>-5219794.0078937365</v>
      </c>
      <c r="Q84" s="197">
        <f>SUM($B$83:Q83)</f>
        <v>-5223099.7947820816</v>
      </c>
      <c r="R84" s="197">
        <f>SUM($B$83:R83)</f>
        <v>-5226551.7271365048</v>
      </c>
      <c r="S84" s="197">
        <f>SUM($B$83:S83)</f>
        <v>-5230156.2658989783</v>
      </c>
      <c r="T84" s="197">
        <f>SUM($B$83:T83)</f>
        <v>-5233920.1576431273</v>
      </c>
      <c r="U84" s="197">
        <f>SUM($B$83:U83)</f>
        <v>-5237850.4472017139</v>
      </c>
      <c r="V84" s="197">
        <f>SUM($B$83:V83)</f>
        <v>-5241954.4908523718</v>
      </c>
      <c r="W84" s="197">
        <f>SUM($B$83:W83)</f>
        <v>-5246239.9700862635</v>
      </c>
      <c r="X84" s="197">
        <f>SUM($B$83:X83)</f>
        <v>-5250714.9059854392</v>
      </c>
      <c r="Y84" s="197">
        <f>SUM($B$83:Y83)</f>
        <v>-5255387.6742358059</v>
      </c>
      <c r="Z84" s="197">
        <f>SUM($B$83:Z83)</f>
        <v>-5260267.0208037999</v>
      </c>
      <c r="AA84" s="197">
        <f>SUM($B$83:AA83)</f>
        <v>-5265362.0783061106</v>
      </c>
      <c r="AB84" s="197">
        <f>SUM($B$83:AB83)</f>
        <v>-5270682.3831030969</v>
      </c>
      <c r="AC84" s="197">
        <f>SUM($B$83:AC83)</f>
        <v>-5276237.8931478802</v>
      </c>
      <c r="AD84" s="197">
        <f>SUM($B$83:AD83)</f>
        <v>-5282039.006624531</v>
      </c>
      <c r="AE84" s="197">
        <f>SUM($B$83:AE83)</f>
        <v>-5288096.5814102301</v>
      </c>
      <c r="AF84" s="197">
        <f>SUM($B$83:AF83)</f>
        <v>-5294421.9553978331</v>
      </c>
      <c r="AG84" s="197">
        <f>SUM($B$83:AG83)</f>
        <v>-5301026.9677168718</v>
      </c>
      <c r="AH84" s="197">
        <f>SUM($B$83:AH83)</f>
        <v>-5307923.9808927188</v>
      </c>
      <c r="AI84" s="197">
        <f>SUM($B$83:AI83)</f>
        <v>-5315125.9039853811</v>
      </c>
      <c r="AJ84" s="197">
        <f>SUM($B$83:AJ83)</f>
        <v>-5322646.2167512411</v>
      </c>
      <c r="AK84" s="197">
        <f>SUM($B$83:AK83)</f>
        <v>-5330498.9948729593</v>
      </c>
      <c r="AL84" s="197">
        <f>SUM($B$83:AL83)</f>
        <v>-5603167.8380141174</v>
      </c>
      <c r="AM84" s="121"/>
      <c r="AN84" s="121"/>
      <c r="AO84" s="121"/>
      <c r="AP84" s="121"/>
      <c r="AQ84" s="121"/>
      <c r="AR84" s="121"/>
      <c r="AS84" s="121"/>
    </row>
    <row r="85" spans="1:45" x14ac:dyDescent="0.2">
      <c r="A85" s="198" t="s">
        <v>404</v>
      </c>
      <c r="B85" s="205">
        <f t="shared" ref="B85:AL85" si="30">1/POWER((1+$B$44),B73)</f>
        <v>0.93777936065805434</v>
      </c>
      <c r="C85" s="205">
        <f t="shared" si="30"/>
        <v>0.82471142437609202</v>
      </c>
      <c r="D85" s="205">
        <f t="shared" si="30"/>
        <v>0.7252760745546496</v>
      </c>
      <c r="E85" s="205">
        <f t="shared" si="30"/>
        <v>0.63782963200655141</v>
      </c>
      <c r="F85" s="205">
        <f t="shared" si="30"/>
        <v>0.56092659573173109</v>
      </c>
      <c r="G85" s="205">
        <f t="shared" si="30"/>
        <v>0.49329574859883135</v>
      </c>
      <c r="H85" s="205">
        <f t="shared" si="30"/>
        <v>0.43381914396168442</v>
      </c>
      <c r="I85" s="205">
        <f t="shared" si="30"/>
        <v>0.38151362585672716</v>
      </c>
      <c r="J85" s="205">
        <f t="shared" si="30"/>
        <v>0.33551457730782436</v>
      </c>
      <c r="K85" s="205">
        <f t="shared" si="30"/>
        <v>0.29506162809587938</v>
      </c>
      <c r="L85" s="205">
        <f t="shared" si="30"/>
        <v>0.25948608574081378</v>
      </c>
      <c r="M85" s="205">
        <f t="shared" si="30"/>
        <v>0.2281998819284265</v>
      </c>
      <c r="N85" s="205">
        <f t="shared" si="30"/>
        <v>0.20068585166513633</v>
      </c>
      <c r="O85" s="205">
        <f t="shared" si="30"/>
        <v>0.17648918447378092</v>
      </c>
      <c r="P85" s="205">
        <f t="shared" si="30"/>
        <v>0.15520990631763337</v>
      </c>
      <c r="Q85" s="205">
        <f t="shared" si="30"/>
        <v>0.13649626797786774</v>
      </c>
      <c r="R85" s="205">
        <f t="shared" si="30"/>
        <v>0.12003893059349906</v>
      </c>
      <c r="S85" s="205">
        <f t="shared" si="30"/>
        <v>0.10556585225002113</v>
      </c>
      <c r="T85" s="205">
        <f t="shared" si="30"/>
        <v>9.2837791091391383E-2</v>
      </c>
      <c r="U85" s="205">
        <f t="shared" si="30"/>
        <v>8.1644350621221856E-2</v>
      </c>
      <c r="V85" s="205">
        <f t="shared" si="30"/>
        <v>7.1800501821494903E-2</v>
      </c>
      <c r="W85" s="205">
        <f t="shared" si="30"/>
        <v>6.314352459897539E-2</v>
      </c>
      <c r="X85" s="205">
        <f t="shared" si="30"/>
        <v>5.5530318001033675E-2</v>
      </c>
      <c r="Y85" s="205">
        <f t="shared" si="30"/>
        <v>4.8835034738399147E-2</v>
      </c>
      <c r="Z85" s="205">
        <f t="shared" si="30"/>
        <v>4.2947000913199494E-2</v>
      </c>
      <c r="AA85" s="205">
        <f t="shared" si="30"/>
        <v>3.7768886565121354E-2</v>
      </c>
      <c r="AB85" s="205">
        <f t="shared" si="30"/>
        <v>3.3215096794583898E-2</v>
      </c>
      <c r="AC85" s="205">
        <f t="shared" si="30"/>
        <v>2.9210356867983386E-2</v>
      </c>
      <c r="AD85" s="205">
        <f t="shared" si="30"/>
        <v>2.5688467916615415E-2</v>
      </c>
      <c r="AE85" s="205">
        <f t="shared" si="30"/>
        <v>2.2591212660817352E-2</v>
      </c>
      <c r="AF85" s="205">
        <f t="shared" si="30"/>
        <v>1.9867393070809383E-2</v>
      </c>
      <c r="AG85" s="205">
        <f t="shared" si="30"/>
        <v>1.7471984056643557E-2</v>
      </c>
      <c r="AH85" s="205">
        <f t="shared" si="30"/>
        <v>1.536538919764625E-2</v>
      </c>
      <c r="AI85" s="205">
        <f t="shared" si="30"/>
        <v>1.351278620846562E-2</v>
      </c>
      <c r="AJ85" s="205">
        <f t="shared" si="30"/>
        <v>1.1883551322192957E-2</v>
      </c>
      <c r="AK85" s="205">
        <f t="shared" si="30"/>
        <v>1.0450753075536858E-2</v>
      </c>
      <c r="AL85" s="205">
        <f t="shared" si="30"/>
        <v>9.1907071282533309E-3</v>
      </c>
      <c r="AM85" s="121"/>
      <c r="AN85" s="121"/>
      <c r="AO85" s="121"/>
      <c r="AP85" s="121"/>
      <c r="AQ85" s="121"/>
      <c r="AR85" s="121"/>
      <c r="AS85" s="121"/>
    </row>
    <row r="86" spans="1:45" ht="28.5" x14ac:dyDescent="0.2">
      <c r="A86" s="196" t="s">
        <v>420</v>
      </c>
      <c r="B86" s="197">
        <f>B83*B85</f>
        <v>-111369.79535915151</v>
      </c>
      <c r="C86" s="197">
        <f>C83*C85</f>
        <v>-3534817.4908711142</v>
      </c>
      <c r="D86" s="197">
        <f t="shared" ref="D86:AL86" si="31">D83*D85</f>
        <v>58233.391765578148</v>
      </c>
      <c r="E86" s="197">
        <f t="shared" si="31"/>
        <v>-1045.5606113795313</v>
      </c>
      <c r="F86" s="197">
        <f t="shared" si="31"/>
        <v>-960.14755028171419</v>
      </c>
      <c r="G86" s="197">
        <f t="shared" si="31"/>
        <v>-881.71198137965837</v>
      </c>
      <c r="H86" s="197">
        <f t="shared" si="31"/>
        <v>-809.68390522930656</v>
      </c>
      <c r="I86" s="197">
        <f t="shared" si="31"/>
        <v>-743.53988630339416</v>
      </c>
      <c r="J86" s="197">
        <f t="shared" si="31"/>
        <v>-682.79924913105356</v>
      </c>
      <c r="K86" s="197">
        <f t="shared" si="31"/>
        <v>-627.02058517906175</v>
      </c>
      <c r="L86" s="197">
        <f t="shared" si="31"/>
        <v>-575.79854509013148</v>
      </c>
      <c r="M86" s="197">
        <f t="shared" si="31"/>
        <v>-528.76089296690418</v>
      </c>
      <c r="N86" s="197">
        <f t="shared" si="31"/>
        <v>-174868.0708567313</v>
      </c>
      <c r="O86" s="197">
        <f t="shared" si="31"/>
        <v>-535.07924021599695</v>
      </c>
      <c r="P86" s="197">
        <f t="shared" si="31"/>
        <v>-491.36799541645235</v>
      </c>
      <c r="Q86" s="197">
        <f t="shared" si="31"/>
        <v>-451.22757298926649</v>
      </c>
      <c r="R86" s="197">
        <f t="shared" si="31"/>
        <v>-414.36626830609731</v>
      </c>
      <c r="S86" s="197">
        <f t="shared" si="31"/>
        <v>-380.51620642877776</v>
      </c>
      <c r="T86" s="197">
        <f t="shared" si="31"/>
        <v>-349.43139543390453</v>
      </c>
      <c r="U86" s="197">
        <f t="shared" si="31"/>
        <v>-320.88593876420185</v>
      </c>
      <c r="V86" s="197">
        <f t="shared" si="31"/>
        <v>-294.67239361453511</v>
      </c>
      <c r="W86" s="197">
        <f t="shared" si="31"/>
        <v>-270.60026342361874</v>
      </c>
      <c r="X86" s="197">
        <f t="shared" si="31"/>
        <v>-248.49461351547646</v>
      </c>
      <c r="Y86" s="197">
        <f t="shared" si="31"/>
        <v>-228.19479983114934</v>
      </c>
      <c r="Z86" s="197">
        <f t="shared" si="31"/>
        <v>-209.55330151144693</v>
      </c>
      <c r="AA86" s="197">
        <f t="shared" si="31"/>
        <v>-192.43464884755633</v>
      </c>
      <c r="AB86" s="197">
        <f t="shared" si="31"/>
        <v>-176.71443880859323</v>
      </c>
      <c r="AC86" s="197">
        <f t="shared" si="31"/>
        <v>-162.27843099178219</v>
      </c>
      <c r="AD86" s="197">
        <f t="shared" si="31"/>
        <v>-149.02171742557715</v>
      </c>
      <c r="AE86" s="197">
        <f t="shared" si="31"/>
        <v>-136.8479601925356</v>
      </c>
      <c r="AF86" s="197">
        <f t="shared" si="31"/>
        <v>-125.66869133157485</v>
      </c>
      <c r="AG86" s="197">
        <f t="shared" si="31"/>
        <v>-115.40266993218066</v>
      </c>
      <c r="AH86" s="197">
        <f t="shared" si="31"/>
        <v>-105.97529174818527</v>
      </c>
      <c r="AI86" s="197">
        <f t="shared" si="31"/>
        <v>-97.318047040958362</v>
      </c>
      <c r="AJ86" s="197">
        <f t="shared" si="31"/>
        <v>-89.368022712035327</v>
      </c>
      <c r="AK86" s="197">
        <f t="shared" si="31"/>
        <v>-82.067445107051128</v>
      </c>
      <c r="AL86" s="197">
        <f t="shared" si="31"/>
        <v>-2506.0194803100276</v>
      </c>
      <c r="AM86" s="121"/>
      <c r="AN86" s="121"/>
      <c r="AO86" s="121"/>
      <c r="AP86" s="121"/>
      <c r="AQ86" s="121"/>
      <c r="AR86" s="121"/>
      <c r="AS86" s="121"/>
    </row>
    <row r="87" spans="1:45" ht="14.25" x14ac:dyDescent="0.2">
      <c r="A87" s="196" t="s">
        <v>421</v>
      </c>
      <c r="B87" s="197">
        <f>SUM($B$86:B86)</f>
        <v>-111369.79535915151</v>
      </c>
      <c r="C87" s="197">
        <f>SUM($B$86:C86)</f>
        <v>-3646187.2862302656</v>
      </c>
      <c r="D87" s="197">
        <f>SUM($B$86:D86)</f>
        <v>-3587953.8944646874</v>
      </c>
      <c r="E87" s="197">
        <f>SUM($B$86:E86)</f>
        <v>-3588999.4550760668</v>
      </c>
      <c r="F87" s="197">
        <f>SUM($B$86:F86)</f>
        <v>-3589959.6026263484</v>
      </c>
      <c r="G87" s="197">
        <f>SUM($B$86:G86)</f>
        <v>-3590841.3146077278</v>
      </c>
      <c r="H87" s="197">
        <f>SUM($B$86:H86)</f>
        <v>-3591650.9985129572</v>
      </c>
      <c r="I87" s="197">
        <f>SUM($B$86:I86)</f>
        <v>-3592394.5383992605</v>
      </c>
      <c r="J87" s="197">
        <f>SUM($B$86:J86)</f>
        <v>-3593077.3376483917</v>
      </c>
      <c r="K87" s="197">
        <f>SUM($B$86:K86)</f>
        <v>-3593704.3582335706</v>
      </c>
      <c r="L87" s="197">
        <f>SUM($B$86:L86)</f>
        <v>-3594280.1567786606</v>
      </c>
      <c r="M87" s="197">
        <f>SUM($B$86:M86)</f>
        <v>-3594808.9176716274</v>
      </c>
      <c r="N87" s="197">
        <f>SUM($B$86:N86)</f>
        <v>-3769676.9885283588</v>
      </c>
      <c r="O87" s="197">
        <f>SUM($B$86:O86)</f>
        <v>-3770212.0677685747</v>
      </c>
      <c r="P87" s="197">
        <f>SUM($B$86:P86)</f>
        <v>-3770703.435763991</v>
      </c>
      <c r="Q87" s="197">
        <f>SUM($B$86:Q86)</f>
        <v>-3771154.6633369802</v>
      </c>
      <c r="R87" s="197">
        <f>SUM($B$86:R86)</f>
        <v>-3771569.0296052862</v>
      </c>
      <c r="S87" s="197">
        <f>SUM($B$86:S86)</f>
        <v>-3771949.5458117151</v>
      </c>
      <c r="T87" s="197">
        <f>SUM($B$86:T86)</f>
        <v>-3772298.9772071489</v>
      </c>
      <c r="U87" s="197">
        <f>SUM($B$86:U86)</f>
        <v>-3772619.863145913</v>
      </c>
      <c r="V87" s="197">
        <f>SUM($B$86:V86)</f>
        <v>-3772914.5355395274</v>
      </c>
      <c r="W87" s="197">
        <f>SUM($B$86:W86)</f>
        <v>-3773185.1358029512</v>
      </c>
      <c r="X87" s="197">
        <f>SUM($B$86:X86)</f>
        <v>-3773433.6304164669</v>
      </c>
      <c r="Y87" s="197">
        <f>SUM($B$86:Y86)</f>
        <v>-3773661.825216298</v>
      </c>
      <c r="Z87" s="197">
        <f>SUM($B$86:Z86)</f>
        <v>-3773871.3785178093</v>
      </c>
      <c r="AA87" s="197">
        <f>SUM($B$86:AA86)</f>
        <v>-3774063.813166657</v>
      </c>
      <c r="AB87" s="197">
        <f>SUM($B$86:AB86)</f>
        <v>-3774240.5276054656</v>
      </c>
      <c r="AC87" s="197">
        <f>SUM($B$86:AC86)</f>
        <v>-3774402.8060364574</v>
      </c>
      <c r="AD87" s="197">
        <f>SUM($B$86:AD86)</f>
        <v>-3774551.8277538829</v>
      </c>
      <c r="AE87" s="197">
        <f>SUM($B$86:AE86)</f>
        <v>-3774688.6757140756</v>
      </c>
      <c r="AF87" s="197">
        <f>SUM($B$86:AF86)</f>
        <v>-3774814.3444054071</v>
      </c>
      <c r="AG87" s="197">
        <f>SUM($B$86:AG86)</f>
        <v>-3774929.7470753393</v>
      </c>
      <c r="AH87" s="197">
        <f>SUM($B$86:AH86)</f>
        <v>-3775035.7223670874</v>
      </c>
      <c r="AI87" s="197">
        <f>SUM($B$86:AI86)</f>
        <v>-3775133.0404141285</v>
      </c>
      <c r="AJ87" s="197">
        <f>SUM($B$86:AJ86)</f>
        <v>-3775222.4084368404</v>
      </c>
      <c r="AK87" s="197">
        <f>SUM($B$86:AK86)</f>
        <v>-3775304.4758819477</v>
      </c>
      <c r="AL87" s="197">
        <f>SUM($B$86:AL86)</f>
        <v>-3777810.4953622576</v>
      </c>
      <c r="AM87" s="121"/>
      <c r="AN87" s="121"/>
      <c r="AO87" s="121"/>
      <c r="AP87" s="121"/>
      <c r="AQ87" s="121"/>
      <c r="AR87" s="121"/>
      <c r="AS87" s="121"/>
    </row>
    <row r="88" spans="1:45" ht="14.25" x14ac:dyDescent="0.2">
      <c r="A88" s="196" t="s">
        <v>422</v>
      </c>
      <c r="B88" s="206">
        <f>IF((ISERR(IRR($B$83:B83))),0,IF(IRR($B$83:B83)&lt;0,0,IRR($B$83:B83)))</f>
        <v>0</v>
      </c>
      <c r="C88" s="206">
        <f>IF((ISERR(IRR($B$83:C83))),0,IF(IRR($B$83:C83)&lt;0,0,IRR($B$83:C83)))</f>
        <v>0</v>
      </c>
      <c r="D88" s="206">
        <f>IF((ISERR(IRR($B$83:D83))),0,IF(IRR($B$83:D83)&lt;0,0,IRR($B$83:D83)))</f>
        <v>0</v>
      </c>
      <c r="E88" s="206">
        <f>IF((ISERR(IRR($B$83:E83))),0,IF(IRR($B$83:E83)&lt;0,0,IRR($B$83:E83)))</f>
        <v>0</v>
      </c>
      <c r="F88" s="206">
        <f>IF((ISERR(IRR($B$83:F83))),0,IF(IRR($B$83:F83)&lt;0,0,IRR($B$83:F83)))</f>
        <v>0</v>
      </c>
      <c r="G88" s="206">
        <f>IF((ISERR(IRR($B$83:G83))),0,IF(IRR($B$83:G83)&lt;0,0,IRR($B$83:G83)))</f>
        <v>0</v>
      </c>
      <c r="H88" s="206">
        <f>IF((ISERR(IRR($B$83:H83))),0,IF(IRR($B$83:H83)&lt;0,0,IRR($B$83:H83)))</f>
        <v>0</v>
      </c>
      <c r="I88" s="206">
        <f>IF((ISERR(IRR($B$83:I83))),0,IF(IRR($B$83:I83)&lt;0,0,IRR($B$83:I83)))</f>
        <v>0</v>
      </c>
      <c r="J88" s="206">
        <f>IF((ISERR(IRR($B$83:J83))),0,IF(IRR($B$83:J83)&lt;0,0,IRR($B$83:J83)))</f>
        <v>0</v>
      </c>
      <c r="K88" s="206">
        <f>IF((ISERR(IRR($B$83:K83))),0,IF(IRR($B$83:K83)&lt;0,0,IRR($B$83:K83)))</f>
        <v>0</v>
      </c>
      <c r="L88" s="206">
        <f>IF((ISERR(IRR($B$83:L83))),0,IF(IRR($B$83:L83)&lt;0,0,IRR($B$83:L83)))</f>
        <v>0</v>
      </c>
      <c r="M88" s="206">
        <f>IF((ISERR(IRR($B$83:M83))),0,IF(IRR($B$83:M83)&lt;0,0,IRR($B$83:M83)))</f>
        <v>0</v>
      </c>
      <c r="N88" s="206">
        <f>IF((ISERR(IRR($B$83:N83))),0,IF(IRR($B$83:N83)&lt;0,0,IRR($B$83:N83)))</f>
        <v>0</v>
      </c>
      <c r="O88" s="206">
        <f>IF((ISERR(IRR($B$83:O83))),0,IF(IRR($B$83:O83)&lt;0,0,IRR($B$83:O83)))</f>
        <v>0</v>
      </c>
      <c r="P88" s="206">
        <f>IF((ISERR(IRR($B$83:P83))),0,IF(IRR($B$83:P83)&lt;0,0,IRR($B$83:P83)))</f>
        <v>0</v>
      </c>
      <c r="Q88" s="206">
        <f>IF((ISERR(IRR($B$83:Q83))),0,IF(IRR($B$83:Q83)&lt;0,0,IRR($B$83:Q83)))</f>
        <v>0</v>
      </c>
      <c r="R88" s="206">
        <f>IF((ISERR(IRR($B$83:R83))),0,IF(IRR($B$83:R83)&lt;0,0,IRR($B$83:R83)))</f>
        <v>0</v>
      </c>
      <c r="S88" s="206">
        <f>IF((ISERR(IRR($B$83:S83))),0,IF(IRR($B$83:S83)&lt;0,0,IRR($B$83:S83)))</f>
        <v>0</v>
      </c>
      <c r="T88" s="206">
        <f>IF((ISERR(IRR($B$83:T83))),0,IF(IRR($B$83:T83)&lt;0,0,IRR($B$83:T83)))</f>
        <v>0</v>
      </c>
      <c r="U88" s="206">
        <f>IF((ISERR(IRR($B$83:U83))),0,IF(IRR($B$83:U83)&lt;0,0,IRR($B$83:U83)))</f>
        <v>0</v>
      </c>
      <c r="V88" s="206">
        <f>IF((ISERR(IRR($B$83:V83))),0,IF(IRR($B$83:V83)&lt;0,0,IRR($B$83:V83)))</f>
        <v>0</v>
      </c>
      <c r="W88" s="206">
        <f>IF((ISERR(IRR($B$83:W83))),0,IF(IRR($B$83:W83)&lt;0,0,IRR($B$83:W83)))</f>
        <v>0</v>
      </c>
      <c r="X88" s="206">
        <f>IF((ISERR(IRR($B$83:X83))),0,IF(IRR($B$83:X83)&lt;0,0,IRR($B$83:X83)))</f>
        <v>0</v>
      </c>
      <c r="Y88" s="206">
        <f>IF((ISERR(IRR($B$83:Y83))),0,IF(IRR($B$83:Y83)&lt;0,0,IRR($B$83:Y83)))</f>
        <v>0</v>
      </c>
      <c r="Z88" s="206">
        <f>IF((ISERR(IRR($B$83:Z83))),0,IF(IRR($B$83:Z83)&lt;0,0,IRR($B$83:Z83)))</f>
        <v>0</v>
      </c>
      <c r="AA88" s="206">
        <f>IF((ISERR(IRR($B$83:AA83))),0,IF(IRR($B$83:AA83)&lt;0,0,IRR($B$83:AA83)))</f>
        <v>0</v>
      </c>
      <c r="AB88" s="206">
        <f>IF((ISERR(IRR($B$83:AB83))),0,IF(IRR($B$83:AB83)&lt;0,0,IRR($B$83:AB83)))</f>
        <v>0</v>
      </c>
      <c r="AC88" s="206">
        <f>IF((ISERR(IRR($B$83:AC83))),0,IF(IRR($B$83:AC83)&lt;0,0,IRR($B$83:AC83)))</f>
        <v>0</v>
      </c>
      <c r="AD88" s="206">
        <f>IF((ISERR(IRR($B$83:AD83))),0,IF(IRR($B$83:AD83)&lt;0,0,IRR($B$83:AD83)))</f>
        <v>0</v>
      </c>
      <c r="AE88" s="206">
        <f>IF((ISERR(IRR($B$83:AE83))),0,IF(IRR($B$83:AE83)&lt;0,0,IRR($B$83:AE83)))</f>
        <v>0</v>
      </c>
      <c r="AF88" s="206">
        <f>IF((ISERR(IRR($B$83:AF83))),0,IF(IRR($B$83:AF83)&lt;0,0,IRR($B$83:AF83)))</f>
        <v>0</v>
      </c>
      <c r="AG88" s="206">
        <f>IF((ISERR(IRR($B$83:AG83))),0,IF(IRR($B$83:AG83)&lt;0,0,IRR($B$83:AG83)))</f>
        <v>0</v>
      </c>
      <c r="AH88" s="206">
        <f>IF((ISERR(IRR($B$83:AH83))),0,IF(IRR($B$83:AH83)&lt;0,0,IRR($B$83:AH83)))</f>
        <v>0</v>
      </c>
      <c r="AI88" s="206">
        <f>IF((ISERR(IRR($B$83:AI83))),0,IF(IRR($B$83:AI83)&lt;0,0,IRR($B$83:AI83)))</f>
        <v>0</v>
      </c>
      <c r="AJ88" s="206">
        <f>IF((ISERR(IRR($B$83:AJ83))),0,IF(IRR($B$83:AJ83)&lt;0,0,IRR($B$83:AJ83)))</f>
        <v>0</v>
      </c>
      <c r="AK88" s="206">
        <f>IF((ISERR(IRR($B$83:AK83))),0,IF(IRR($B$83:AK83)&lt;0,0,IRR($B$83:AK83)))</f>
        <v>0</v>
      </c>
      <c r="AL88" s="206">
        <f>IF((ISERR(IRR($B$83:AL83))),0,IF(IRR($B$83:AL83)&lt;0,0,IRR($B$83:AL83)))</f>
        <v>0</v>
      </c>
      <c r="AM88" s="121"/>
      <c r="AN88" s="121"/>
      <c r="AO88" s="121"/>
      <c r="AP88" s="121"/>
      <c r="AQ88" s="121"/>
      <c r="AR88" s="121"/>
      <c r="AS88" s="121"/>
    </row>
    <row r="89" spans="1:45" ht="14.25" x14ac:dyDescent="0.2">
      <c r="A89" s="196" t="s">
        <v>423</v>
      </c>
      <c r="B89" s="207">
        <f>IF(AND(B84&gt;0,A84&lt;0),(B74-(B84/(B84-A84))),0)</f>
        <v>0</v>
      </c>
      <c r="C89" s="207">
        <f t="shared" ref="C89:AL89" si="32">IF(AND(C84&gt;0,B84&lt;0),(C74-(C84/(C84-B84))),0)</f>
        <v>0</v>
      </c>
      <c r="D89" s="207">
        <f t="shared" si="32"/>
        <v>0</v>
      </c>
      <c r="E89" s="207">
        <f t="shared" si="32"/>
        <v>0</v>
      </c>
      <c r="F89" s="207">
        <f t="shared" si="32"/>
        <v>0</v>
      </c>
      <c r="G89" s="207">
        <f t="shared" si="32"/>
        <v>0</v>
      </c>
      <c r="H89" s="207">
        <f>IF(AND(H84&gt;0,G84&lt;0),(H74-(H84/(H84-G84))),0)</f>
        <v>0</v>
      </c>
      <c r="I89" s="207">
        <f t="shared" si="32"/>
        <v>0</v>
      </c>
      <c r="J89" s="207">
        <f t="shared" si="32"/>
        <v>0</v>
      </c>
      <c r="K89" s="207">
        <f t="shared" si="32"/>
        <v>0</v>
      </c>
      <c r="L89" s="207">
        <f t="shared" si="32"/>
        <v>0</v>
      </c>
      <c r="M89" s="207">
        <f t="shared" si="32"/>
        <v>0</v>
      </c>
      <c r="N89" s="207">
        <f t="shared" si="32"/>
        <v>0</v>
      </c>
      <c r="O89" s="207">
        <f t="shared" si="32"/>
        <v>0</v>
      </c>
      <c r="P89" s="207">
        <f t="shared" si="32"/>
        <v>0</v>
      </c>
      <c r="Q89" s="207">
        <f t="shared" si="32"/>
        <v>0</v>
      </c>
      <c r="R89" s="207">
        <f t="shared" si="32"/>
        <v>0</v>
      </c>
      <c r="S89" s="207">
        <f t="shared" si="32"/>
        <v>0</v>
      </c>
      <c r="T89" s="207">
        <f t="shared" si="32"/>
        <v>0</v>
      </c>
      <c r="U89" s="207">
        <f t="shared" si="32"/>
        <v>0</v>
      </c>
      <c r="V89" s="207">
        <f t="shared" si="32"/>
        <v>0</v>
      </c>
      <c r="W89" s="207">
        <f t="shared" si="32"/>
        <v>0</v>
      </c>
      <c r="X89" s="207">
        <f t="shared" si="32"/>
        <v>0</v>
      </c>
      <c r="Y89" s="207">
        <f t="shared" si="32"/>
        <v>0</v>
      </c>
      <c r="Z89" s="207">
        <f t="shared" si="32"/>
        <v>0</v>
      </c>
      <c r="AA89" s="207">
        <f t="shared" si="32"/>
        <v>0</v>
      </c>
      <c r="AB89" s="207">
        <f t="shared" si="32"/>
        <v>0</v>
      </c>
      <c r="AC89" s="207">
        <f t="shared" si="32"/>
        <v>0</v>
      </c>
      <c r="AD89" s="207">
        <f t="shared" si="32"/>
        <v>0</v>
      </c>
      <c r="AE89" s="207">
        <f t="shared" si="32"/>
        <v>0</v>
      </c>
      <c r="AF89" s="207">
        <f t="shared" si="32"/>
        <v>0</v>
      </c>
      <c r="AG89" s="207">
        <f t="shared" si="32"/>
        <v>0</v>
      </c>
      <c r="AH89" s="207">
        <f t="shared" si="32"/>
        <v>0</v>
      </c>
      <c r="AI89" s="207">
        <f t="shared" si="32"/>
        <v>0</v>
      </c>
      <c r="AJ89" s="207">
        <f t="shared" si="32"/>
        <v>0</v>
      </c>
      <c r="AK89" s="207">
        <f t="shared" si="32"/>
        <v>0</v>
      </c>
      <c r="AL89" s="207">
        <f t="shared" si="32"/>
        <v>0</v>
      </c>
      <c r="AM89" s="121"/>
      <c r="AN89" s="121"/>
      <c r="AO89" s="121"/>
      <c r="AP89" s="121"/>
      <c r="AQ89" s="121"/>
      <c r="AR89" s="121"/>
      <c r="AS89" s="121"/>
    </row>
    <row r="90" spans="1:45" ht="15" thickBot="1" x14ac:dyDescent="0.25">
      <c r="A90" s="208" t="s">
        <v>424</v>
      </c>
      <c r="B90" s="209">
        <f t="shared" ref="B90:AL90" si="33">IF(AND(B87&gt;0,A87&lt;0),(B74-(B87/(B87-A87))),0)</f>
        <v>0</v>
      </c>
      <c r="C90" s="209">
        <f t="shared" si="33"/>
        <v>0</v>
      </c>
      <c r="D90" s="209">
        <f t="shared" si="33"/>
        <v>0</v>
      </c>
      <c r="E90" s="209">
        <f t="shared" si="33"/>
        <v>0</v>
      </c>
      <c r="F90" s="209">
        <f t="shared" si="33"/>
        <v>0</v>
      </c>
      <c r="G90" s="209">
        <f t="shared" si="33"/>
        <v>0</v>
      </c>
      <c r="H90" s="209">
        <f t="shared" si="33"/>
        <v>0</v>
      </c>
      <c r="I90" s="209">
        <f t="shared" si="33"/>
        <v>0</v>
      </c>
      <c r="J90" s="209">
        <f t="shared" si="33"/>
        <v>0</v>
      </c>
      <c r="K90" s="209">
        <f t="shared" si="33"/>
        <v>0</v>
      </c>
      <c r="L90" s="209">
        <f t="shared" si="33"/>
        <v>0</v>
      </c>
      <c r="M90" s="209">
        <f t="shared" si="33"/>
        <v>0</v>
      </c>
      <c r="N90" s="209">
        <f t="shared" si="33"/>
        <v>0</v>
      </c>
      <c r="O90" s="209">
        <f t="shared" si="33"/>
        <v>0</v>
      </c>
      <c r="P90" s="209">
        <f t="shared" si="33"/>
        <v>0</v>
      </c>
      <c r="Q90" s="209">
        <f t="shared" si="33"/>
        <v>0</v>
      </c>
      <c r="R90" s="209">
        <f t="shared" si="33"/>
        <v>0</v>
      </c>
      <c r="S90" s="209">
        <f t="shared" si="33"/>
        <v>0</v>
      </c>
      <c r="T90" s="209">
        <f t="shared" si="33"/>
        <v>0</v>
      </c>
      <c r="U90" s="209">
        <f t="shared" si="33"/>
        <v>0</v>
      </c>
      <c r="V90" s="209">
        <f t="shared" si="33"/>
        <v>0</v>
      </c>
      <c r="W90" s="209">
        <f t="shared" si="33"/>
        <v>0</v>
      </c>
      <c r="X90" s="209">
        <f t="shared" si="33"/>
        <v>0</v>
      </c>
      <c r="Y90" s="209">
        <f t="shared" si="33"/>
        <v>0</v>
      </c>
      <c r="Z90" s="209">
        <f t="shared" si="33"/>
        <v>0</v>
      </c>
      <c r="AA90" s="209">
        <f t="shared" si="33"/>
        <v>0</v>
      </c>
      <c r="AB90" s="209">
        <f t="shared" si="33"/>
        <v>0</v>
      </c>
      <c r="AC90" s="209">
        <f t="shared" si="33"/>
        <v>0</v>
      </c>
      <c r="AD90" s="209">
        <f t="shared" si="33"/>
        <v>0</v>
      </c>
      <c r="AE90" s="209">
        <f t="shared" si="33"/>
        <v>0</v>
      </c>
      <c r="AF90" s="209">
        <f t="shared" si="33"/>
        <v>0</v>
      </c>
      <c r="AG90" s="209">
        <f t="shared" si="33"/>
        <v>0</v>
      </c>
      <c r="AH90" s="209">
        <f t="shared" si="33"/>
        <v>0</v>
      </c>
      <c r="AI90" s="209">
        <f t="shared" si="33"/>
        <v>0</v>
      </c>
      <c r="AJ90" s="209">
        <f t="shared" si="33"/>
        <v>0</v>
      </c>
      <c r="AK90" s="209">
        <f t="shared" si="33"/>
        <v>0</v>
      </c>
      <c r="AL90" s="209">
        <f t="shared" si="33"/>
        <v>0</v>
      </c>
      <c r="AM90" s="121"/>
      <c r="AN90" s="121"/>
      <c r="AO90" s="121"/>
      <c r="AP90" s="121"/>
      <c r="AQ90" s="121"/>
      <c r="AR90" s="121"/>
      <c r="AS90" s="121"/>
    </row>
    <row r="91" spans="1:45" s="183" customFormat="1" x14ac:dyDescent="0.2">
      <c r="A91" s="169"/>
      <c r="B91" s="135">
        <v>2025</v>
      </c>
      <c r="C91" s="135">
        <f>B91+1</f>
        <v>2026</v>
      </c>
      <c r="D91" s="120">
        <f t="shared" ref="D91:AL91" si="34">C91+1</f>
        <v>2027</v>
      </c>
      <c r="E91" s="120">
        <f t="shared" si="34"/>
        <v>2028</v>
      </c>
      <c r="F91" s="120">
        <f t="shared" si="34"/>
        <v>2029</v>
      </c>
      <c r="G91" s="120">
        <f t="shared" si="34"/>
        <v>2030</v>
      </c>
      <c r="H91" s="120">
        <f t="shared" si="34"/>
        <v>2031</v>
      </c>
      <c r="I91" s="120">
        <f t="shared" si="34"/>
        <v>2032</v>
      </c>
      <c r="J91" s="120">
        <f t="shared" si="34"/>
        <v>2033</v>
      </c>
      <c r="K91" s="120">
        <f t="shared" si="34"/>
        <v>2034</v>
      </c>
      <c r="L91" s="120">
        <f t="shared" si="34"/>
        <v>2035</v>
      </c>
      <c r="M91" s="120">
        <f t="shared" si="34"/>
        <v>2036</v>
      </c>
      <c r="N91" s="120">
        <f t="shared" si="34"/>
        <v>2037</v>
      </c>
      <c r="O91" s="120">
        <f t="shared" si="34"/>
        <v>2038</v>
      </c>
      <c r="P91" s="120">
        <f t="shared" si="34"/>
        <v>2039</v>
      </c>
      <c r="Q91" s="120">
        <f t="shared" si="34"/>
        <v>2040</v>
      </c>
      <c r="R91" s="120">
        <f t="shared" si="34"/>
        <v>2041</v>
      </c>
      <c r="S91" s="120">
        <f t="shared" si="34"/>
        <v>2042</v>
      </c>
      <c r="T91" s="120">
        <f t="shared" si="34"/>
        <v>2043</v>
      </c>
      <c r="U91" s="120">
        <f t="shared" si="34"/>
        <v>2044</v>
      </c>
      <c r="V91" s="120">
        <f t="shared" si="34"/>
        <v>2045</v>
      </c>
      <c r="W91" s="120">
        <f t="shared" si="34"/>
        <v>2046</v>
      </c>
      <c r="X91" s="120">
        <f t="shared" si="34"/>
        <v>2047</v>
      </c>
      <c r="Y91" s="120">
        <f t="shared" si="34"/>
        <v>2048</v>
      </c>
      <c r="Z91" s="120">
        <f t="shared" si="34"/>
        <v>2049</v>
      </c>
      <c r="AA91" s="120">
        <f t="shared" si="34"/>
        <v>2050</v>
      </c>
      <c r="AB91" s="120">
        <f t="shared" si="34"/>
        <v>2051</v>
      </c>
      <c r="AC91" s="120">
        <f t="shared" si="34"/>
        <v>2052</v>
      </c>
      <c r="AD91" s="120">
        <f t="shared" si="34"/>
        <v>2053</v>
      </c>
      <c r="AE91" s="120">
        <f t="shared" si="34"/>
        <v>2054</v>
      </c>
      <c r="AF91" s="120">
        <f t="shared" si="34"/>
        <v>2055</v>
      </c>
      <c r="AG91" s="120">
        <f t="shared" si="34"/>
        <v>2056</v>
      </c>
      <c r="AH91" s="120">
        <f t="shared" si="34"/>
        <v>2057</v>
      </c>
      <c r="AI91" s="120">
        <f t="shared" si="34"/>
        <v>2058</v>
      </c>
      <c r="AJ91" s="120">
        <f t="shared" si="34"/>
        <v>2059</v>
      </c>
      <c r="AK91" s="120">
        <f t="shared" si="34"/>
        <v>2060</v>
      </c>
      <c r="AL91" s="120">
        <f t="shared" si="34"/>
        <v>2061</v>
      </c>
    </row>
    <row r="92" spans="1:45" ht="15.6" customHeight="1" x14ac:dyDescent="0.2">
      <c r="A92" s="210" t="s">
        <v>425</v>
      </c>
      <c r="B92" s="211"/>
      <c r="C92" s="211"/>
      <c r="D92" s="211"/>
      <c r="E92" s="211"/>
      <c r="F92" s="211"/>
      <c r="G92" s="211"/>
      <c r="H92" s="211"/>
      <c r="I92" s="211"/>
      <c r="J92" s="211"/>
      <c r="K92" s="211"/>
      <c r="L92" s="212">
        <v>10</v>
      </c>
      <c r="M92" s="211">
        <v>10</v>
      </c>
      <c r="N92" s="211"/>
      <c r="O92" s="211"/>
      <c r="P92" s="211"/>
      <c r="Q92" s="211"/>
      <c r="R92" s="211"/>
      <c r="S92" s="211"/>
      <c r="T92" s="211"/>
      <c r="U92" s="211"/>
      <c r="V92" s="211"/>
      <c r="W92" s="211"/>
      <c r="X92" s="211"/>
      <c r="Y92" s="211"/>
      <c r="Z92" s="211"/>
      <c r="AA92" s="211"/>
      <c r="AB92" s="211"/>
      <c r="AC92" s="211"/>
      <c r="AD92" s="211"/>
      <c r="AE92" s="211"/>
      <c r="AF92" s="211"/>
      <c r="AG92" s="211"/>
      <c r="AH92" s="211"/>
      <c r="AI92" s="211"/>
      <c r="AJ92" s="211"/>
      <c r="AK92" s="211"/>
      <c r="AL92" s="211">
        <v>35</v>
      </c>
      <c r="AM92" s="121"/>
      <c r="AN92" s="121"/>
      <c r="AO92" s="121"/>
      <c r="AP92" s="121"/>
      <c r="AQ92" s="121"/>
      <c r="AR92" s="121"/>
      <c r="AS92" s="121"/>
    </row>
    <row r="93" spans="1:45" ht="12.75" x14ac:dyDescent="0.2">
      <c r="A93" s="213" t="s">
        <v>426</v>
      </c>
      <c r="B93" s="213"/>
      <c r="C93" s="213"/>
      <c r="D93" s="213"/>
      <c r="E93" s="213"/>
      <c r="F93" s="213"/>
      <c r="G93" s="213"/>
      <c r="H93" s="213"/>
      <c r="I93" s="213"/>
      <c r="J93" s="213"/>
      <c r="K93" s="213"/>
      <c r="L93" s="213"/>
      <c r="M93" s="213"/>
      <c r="N93" s="213"/>
      <c r="O93" s="213"/>
      <c r="P93" s="213"/>
      <c r="Q93" s="213"/>
      <c r="R93" s="213"/>
      <c r="S93" s="213"/>
      <c r="T93" s="213"/>
      <c r="U93" s="213"/>
      <c r="V93" s="213"/>
      <c r="W93" s="213"/>
      <c r="X93" s="213"/>
      <c r="Y93" s="213"/>
      <c r="Z93" s="213"/>
      <c r="AA93" s="213"/>
      <c r="AB93" s="213"/>
      <c r="AC93" s="213"/>
      <c r="AD93" s="213"/>
      <c r="AE93" s="213"/>
      <c r="AF93" s="213"/>
      <c r="AG93" s="213"/>
      <c r="AH93" s="213"/>
      <c r="AI93" s="213"/>
      <c r="AJ93" s="213"/>
      <c r="AK93" s="213"/>
      <c r="AL93" s="213"/>
      <c r="AM93" s="213"/>
      <c r="AN93" s="213"/>
      <c r="AO93" s="213"/>
      <c r="AP93" s="213"/>
    </row>
    <row r="94" spans="1:45" ht="12.75" x14ac:dyDescent="0.2">
      <c r="A94" s="213" t="s">
        <v>427</v>
      </c>
      <c r="B94" s="213"/>
      <c r="C94" s="213"/>
      <c r="D94" s="213"/>
      <c r="E94" s="213"/>
      <c r="F94" s="213"/>
      <c r="G94" s="213"/>
      <c r="H94" s="213"/>
      <c r="I94" s="213"/>
      <c r="J94" s="213"/>
      <c r="K94" s="213"/>
      <c r="L94" s="213"/>
      <c r="M94" s="213"/>
      <c r="N94" s="213"/>
      <c r="O94" s="213"/>
      <c r="P94" s="213"/>
      <c r="Q94" s="213"/>
      <c r="R94" s="213"/>
      <c r="S94" s="213"/>
      <c r="T94" s="213"/>
      <c r="U94" s="213"/>
      <c r="V94" s="213"/>
      <c r="W94" s="213"/>
      <c r="X94" s="213"/>
      <c r="Y94" s="213"/>
      <c r="Z94" s="213"/>
      <c r="AA94" s="213"/>
      <c r="AB94" s="213"/>
      <c r="AC94" s="213"/>
      <c r="AD94" s="213"/>
      <c r="AE94" s="213"/>
      <c r="AF94" s="213"/>
      <c r="AG94" s="213"/>
      <c r="AH94" s="213"/>
      <c r="AI94" s="213"/>
      <c r="AJ94" s="213"/>
      <c r="AK94" s="213"/>
      <c r="AL94" s="213"/>
      <c r="AM94" s="213"/>
      <c r="AN94" s="213"/>
      <c r="AO94" s="213"/>
      <c r="AP94" s="213"/>
    </row>
    <row r="95" spans="1:45" ht="12.75" x14ac:dyDescent="0.2">
      <c r="A95" s="213" t="s">
        <v>428</v>
      </c>
      <c r="B95" s="213"/>
      <c r="C95" s="213"/>
      <c r="D95" s="213"/>
      <c r="E95" s="213"/>
      <c r="F95" s="213"/>
      <c r="G95" s="213"/>
      <c r="H95" s="213"/>
      <c r="I95" s="213"/>
      <c r="J95" s="213"/>
      <c r="K95" s="213"/>
      <c r="L95" s="213"/>
      <c r="M95" s="213"/>
      <c r="N95" s="213"/>
      <c r="O95" s="213"/>
      <c r="P95" s="213"/>
      <c r="Q95" s="213"/>
      <c r="R95" s="213"/>
      <c r="S95" s="213"/>
      <c r="T95" s="213"/>
      <c r="U95" s="213"/>
      <c r="V95" s="213"/>
      <c r="W95" s="213"/>
      <c r="X95" s="213"/>
      <c r="Y95" s="213"/>
      <c r="Z95" s="213"/>
      <c r="AA95" s="213"/>
      <c r="AB95" s="213"/>
      <c r="AC95" s="213"/>
      <c r="AD95" s="213"/>
      <c r="AE95" s="213"/>
      <c r="AF95" s="213"/>
      <c r="AG95" s="213"/>
      <c r="AH95" s="213"/>
      <c r="AI95" s="213"/>
      <c r="AJ95" s="213"/>
      <c r="AK95" s="213"/>
      <c r="AL95" s="213"/>
      <c r="AM95" s="213"/>
      <c r="AN95" s="213"/>
      <c r="AO95" s="213"/>
      <c r="AP95" s="213"/>
    </row>
    <row r="96" spans="1:45" ht="12.75" x14ac:dyDescent="0.2">
      <c r="A96" s="214" t="s">
        <v>429</v>
      </c>
      <c r="B96" s="211"/>
      <c r="C96" s="211"/>
      <c r="D96" s="211"/>
      <c r="E96" s="211"/>
      <c r="F96" s="211"/>
      <c r="G96" s="211"/>
      <c r="H96" s="211"/>
      <c r="I96" s="211"/>
      <c r="J96" s="211"/>
      <c r="K96" s="211"/>
      <c r="L96" s="211"/>
      <c r="M96" s="211"/>
      <c r="N96" s="211"/>
      <c r="O96" s="211"/>
      <c r="P96" s="211"/>
      <c r="Q96" s="211"/>
      <c r="R96" s="211"/>
      <c r="S96" s="211"/>
      <c r="T96" s="211"/>
      <c r="U96" s="211"/>
      <c r="V96" s="211"/>
      <c r="W96" s="211"/>
      <c r="X96" s="211"/>
      <c r="Y96" s="211"/>
      <c r="Z96" s="211"/>
      <c r="AA96" s="211"/>
      <c r="AB96" s="211"/>
      <c r="AC96" s="211"/>
      <c r="AD96" s="211"/>
      <c r="AE96" s="211"/>
      <c r="AF96" s="211"/>
      <c r="AG96" s="211"/>
      <c r="AH96" s="211"/>
      <c r="AI96" s="211"/>
      <c r="AJ96" s="211"/>
      <c r="AK96" s="211"/>
      <c r="AL96" s="211"/>
      <c r="AM96" s="211"/>
      <c r="AN96" s="211"/>
      <c r="AO96" s="211"/>
      <c r="AP96" s="211"/>
    </row>
    <row r="97" spans="1:71" ht="33" customHeight="1" x14ac:dyDescent="0.2">
      <c r="A97" s="448" t="s">
        <v>430</v>
      </c>
      <c r="B97" s="448"/>
      <c r="C97" s="448"/>
      <c r="D97" s="448"/>
      <c r="E97" s="448"/>
      <c r="F97" s="448"/>
      <c r="G97" s="448"/>
      <c r="H97" s="448"/>
      <c r="I97" s="448"/>
      <c r="J97" s="448"/>
      <c r="K97" s="448"/>
      <c r="L97" s="448"/>
      <c r="M97" s="200"/>
      <c r="N97" s="200"/>
      <c r="O97" s="200"/>
      <c r="P97" s="200"/>
      <c r="Q97" s="200"/>
      <c r="R97" s="200"/>
      <c r="S97" s="200"/>
      <c r="T97" s="200"/>
      <c r="U97" s="200"/>
      <c r="V97" s="200"/>
      <c r="W97" s="200"/>
      <c r="X97" s="200"/>
      <c r="Y97" s="200"/>
      <c r="Z97" s="200"/>
      <c r="AA97" s="200"/>
      <c r="AB97" s="200"/>
      <c r="AC97" s="200"/>
      <c r="AD97" s="200"/>
      <c r="AE97" s="200"/>
      <c r="AF97" s="200"/>
      <c r="AG97" s="200"/>
      <c r="AH97" s="200"/>
      <c r="AI97" s="200"/>
      <c r="AJ97" s="200"/>
      <c r="AK97" s="200"/>
      <c r="AL97" s="200"/>
      <c r="AM97" s="200"/>
      <c r="AN97" s="200"/>
      <c r="AO97" s="200"/>
      <c r="AP97" s="200"/>
    </row>
    <row r="98" spans="1:71" hidden="1" x14ac:dyDescent="0.2">
      <c r="C98" s="136"/>
    </row>
    <row r="99" spans="1:71" ht="12.75" hidden="1" x14ac:dyDescent="0.2">
      <c r="A99" s="219"/>
      <c r="B99" s="216"/>
      <c r="C99" s="216"/>
      <c r="D99" s="216"/>
      <c r="E99" s="216"/>
      <c r="F99" s="216"/>
      <c r="G99" s="216"/>
      <c r="H99" s="216"/>
      <c r="I99" s="216"/>
      <c r="J99" s="216"/>
      <c r="K99" s="216"/>
      <c r="L99" s="216"/>
      <c r="M99" s="216"/>
      <c r="N99" s="216"/>
      <c r="O99" s="216"/>
      <c r="P99" s="216"/>
      <c r="Q99" s="216"/>
      <c r="R99" s="216"/>
      <c r="S99" s="216"/>
      <c r="T99" s="216"/>
      <c r="U99" s="216"/>
      <c r="V99" s="216"/>
      <c r="W99" s="216"/>
      <c r="X99" s="216"/>
      <c r="Y99" s="216"/>
      <c r="Z99" s="216"/>
      <c r="AA99" s="216"/>
      <c r="AB99" s="216"/>
      <c r="AC99" s="216"/>
      <c r="AD99" s="216"/>
      <c r="AE99" s="216"/>
      <c r="AF99" s="216"/>
      <c r="AG99" s="216"/>
      <c r="AH99" s="216"/>
      <c r="AI99" s="216"/>
      <c r="AJ99" s="216"/>
      <c r="AK99" s="216"/>
      <c r="AL99" s="216"/>
      <c r="AM99" s="216"/>
      <c r="AN99" s="216"/>
      <c r="AO99" s="216"/>
      <c r="AP99" s="216"/>
      <c r="AQ99" s="217"/>
      <c r="AR99" s="217"/>
      <c r="AS99" s="217"/>
      <c r="AT99" s="216"/>
      <c r="AU99" s="216"/>
      <c r="AV99" s="216"/>
      <c r="AW99" s="216"/>
      <c r="AX99" s="216"/>
      <c r="AY99" s="216"/>
      <c r="AZ99" s="216"/>
      <c r="BA99" s="216"/>
      <c r="BB99" s="216"/>
      <c r="BC99" s="216"/>
      <c r="BD99" s="216"/>
      <c r="BE99" s="216"/>
      <c r="BF99" s="216"/>
      <c r="BG99" s="216"/>
      <c r="BH99" s="216"/>
      <c r="BI99" s="216"/>
      <c r="BJ99" s="216"/>
      <c r="BK99" s="216"/>
      <c r="BL99" s="216"/>
      <c r="BM99" s="216"/>
      <c r="BN99" s="216"/>
      <c r="BO99" s="216"/>
      <c r="BP99" s="216"/>
      <c r="BQ99" s="216"/>
      <c r="BR99" s="216"/>
      <c r="BS99" s="216"/>
    </row>
    <row r="100" spans="1:71" ht="12.75" hidden="1" x14ac:dyDescent="0.2">
      <c r="A100" s="220"/>
      <c r="B100" s="221">
        <v>2023</v>
      </c>
      <c r="C100" s="221">
        <v>2024</v>
      </c>
      <c r="D100" s="222">
        <f t="shared" ref="D100:AN100" si="35">C100+1</f>
        <v>2025</v>
      </c>
      <c r="E100" s="222">
        <f t="shared" si="35"/>
        <v>2026</v>
      </c>
      <c r="F100" s="361">
        <f t="shared" si="35"/>
        <v>2027</v>
      </c>
      <c r="G100" s="222">
        <f t="shared" si="35"/>
        <v>2028</v>
      </c>
      <c r="H100" s="222">
        <f t="shared" si="35"/>
        <v>2029</v>
      </c>
      <c r="I100" s="222">
        <f t="shared" si="35"/>
        <v>2030</v>
      </c>
      <c r="J100" s="222">
        <f t="shared" si="35"/>
        <v>2031</v>
      </c>
      <c r="K100" s="222">
        <f t="shared" si="35"/>
        <v>2032</v>
      </c>
      <c r="L100" s="222">
        <f t="shared" si="35"/>
        <v>2033</v>
      </c>
      <c r="M100" s="222">
        <f t="shared" si="35"/>
        <v>2034</v>
      </c>
      <c r="N100" s="222">
        <f t="shared" si="35"/>
        <v>2035</v>
      </c>
      <c r="O100" s="222">
        <f t="shared" si="35"/>
        <v>2036</v>
      </c>
      <c r="P100" s="222">
        <f t="shared" si="35"/>
        <v>2037</v>
      </c>
      <c r="Q100" s="222">
        <f t="shared" si="35"/>
        <v>2038</v>
      </c>
      <c r="R100" s="222">
        <f t="shared" si="35"/>
        <v>2039</v>
      </c>
      <c r="S100" s="222">
        <f t="shared" si="35"/>
        <v>2040</v>
      </c>
      <c r="T100" s="222">
        <f t="shared" si="35"/>
        <v>2041</v>
      </c>
      <c r="U100" s="222">
        <f t="shared" si="35"/>
        <v>2042</v>
      </c>
      <c r="V100" s="222">
        <f t="shared" si="35"/>
        <v>2043</v>
      </c>
      <c r="W100" s="222">
        <f t="shared" si="35"/>
        <v>2044</v>
      </c>
      <c r="X100" s="222">
        <f t="shared" si="35"/>
        <v>2045</v>
      </c>
      <c r="Y100" s="222">
        <f t="shared" si="35"/>
        <v>2046</v>
      </c>
      <c r="Z100" s="222">
        <f t="shared" si="35"/>
        <v>2047</v>
      </c>
      <c r="AA100" s="222">
        <f t="shared" si="35"/>
        <v>2048</v>
      </c>
      <c r="AB100" s="222">
        <f t="shared" si="35"/>
        <v>2049</v>
      </c>
      <c r="AC100" s="222">
        <f t="shared" si="35"/>
        <v>2050</v>
      </c>
      <c r="AD100" s="222">
        <f t="shared" si="35"/>
        <v>2051</v>
      </c>
      <c r="AE100" s="222">
        <f t="shared" si="35"/>
        <v>2052</v>
      </c>
      <c r="AF100" s="222">
        <f t="shared" si="35"/>
        <v>2053</v>
      </c>
      <c r="AG100" s="222">
        <f t="shared" si="35"/>
        <v>2054</v>
      </c>
      <c r="AH100" s="222">
        <f t="shared" si="35"/>
        <v>2055</v>
      </c>
      <c r="AI100" s="222">
        <f t="shared" si="35"/>
        <v>2056</v>
      </c>
      <c r="AJ100" s="222">
        <f t="shared" si="35"/>
        <v>2057</v>
      </c>
      <c r="AK100" s="222">
        <f t="shared" si="35"/>
        <v>2058</v>
      </c>
      <c r="AL100" s="222">
        <f t="shared" si="35"/>
        <v>2059</v>
      </c>
      <c r="AM100" s="222">
        <f t="shared" si="35"/>
        <v>2060</v>
      </c>
      <c r="AN100" s="222">
        <f t="shared" si="35"/>
        <v>2061</v>
      </c>
      <c r="AO100" s="215"/>
      <c r="AP100" s="215"/>
      <c r="AQ100" s="121"/>
      <c r="AR100" s="121"/>
      <c r="AS100" s="121"/>
    </row>
    <row r="101" spans="1:71" ht="12.75" hidden="1" x14ac:dyDescent="0.2">
      <c r="A101" s="223" t="s">
        <v>552</v>
      </c>
      <c r="B101" s="224"/>
      <c r="C101" s="224">
        <f>C103*$B$105*$B$106*1000</f>
        <v>0</v>
      </c>
      <c r="D101" s="224">
        <f t="shared" ref="D101" si="36">D103*$B$105*$B$106*1000</f>
        <v>0</v>
      </c>
      <c r="E101" s="224">
        <f>E103*$B$105*$B$106*1000</f>
        <v>0</v>
      </c>
      <c r="F101" s="362">
        <f>F106*$D$112</f>
        <v>39482.062199999993</v>
      </c>
      <c r="G101" s="362">
        <f t="shared" ref="G101:AN101" si="37">G106*$D$112</f>
        <v>41080.888799999993</v>
      </c>
      <c r="H101" s="362">
        <f t="shared" si="37"/>
        <v>42724.178999999989</v>
      </c>
      <c r="I101" s="362">
        <f t="shared" si="37"/>
        <v>42724.178999999989</v>
      </c>
      <c r="J101" s="362">
        <f t="shared" si="37"/>
        <v>42724.178999999989</v>
      </c>
      <c r="K101" s="362">
        <f t="shared" si="37"/>
        <v>42724.178999999989</v>
      </c>
      <c r="L101" s="362">
        <f t="shared" si="37"/>
        <v>42724.178999999989</v>
      </c>
      <c r="M101" s="362">
        <f t="shared" si="37"/>
        <v>42724.178999999989</v>
      </c>
      <c r="N101" s="362">
        <f t="shared" si="37"/>
        <v>42724.178999999989</v>
      </c>
      <c r="O101" s="362">
        <f t="shared" si="37"/>
        <v>42724.178999999989</v>
      </c>
      <c r="P101" s="362">
        <f t="shared" si="37"/>
        <v>42724.178999999989</v>
      </c>
      <c r="Q101" s="362">
        <f t="shared" si="37"/>
        <v>42724.178999999989</v>
      </c>
      <c r="R101" s="362">
        <f t="shared" si="37"/>
        <v>42724.178999999989</v>
      </c>
      <c r="S101" s="362">
        <f t="shared" si="37"/>
        <v>42724.178999999989</v>
      </c>
      <c r="T101" s="362">
        <f t="shared" si="37"/>
        <v>42724.178999999989</v>
      </c>
      <c r="U101" s="362">
        <f t="shared" si="37"/>
        <v>42724.178999999989</v>
      </c>
      <c r="V101" s="362">
        <f t="shared" si="37"/>
        <v>42724.178999999989</v>
      </c>
      <c r="W101" s="362">
        <f t="shared" si="37"/>
        <v>42724.178999999989</v>
      </c>
      <c r="X101" s="362">
        <f t="shared" si="37"/>
        <v>42724.178999999989</v>
      </c>
      <c r="Y101" s="362">
        <f t="shared" si="37"/>
        <v>42724.178999999989</v>
      </c>
      <c r="Z101" s="362">
        <f t="shared" si="37"/>
        <v>42724.178999999989</v>
      </c>
      <c r="AA101" s="362">
        <f t="shared" si="37"/>
        <v>42724.178999999989</v>
      </c>
      <c r="AB101" s="362">
        <f t="shared" si="37"/>
        <v>42724.178999999989</v>
      </c>
      <c r="AC101" s="362">
        <f t="shared" si="37"/>
        <v>42724.178999999989</v>
      </c>
      <c r="AD101" s="362">
        <f t="shared" si="37"/>
        <v>42724.178999999989</v>
      </c>
      <c r="AE101" s="362">
        <f t="shared" si="37"/>
        <v>42724.178999999989</v>
      </c>
      <c r="AF101" s="362">
        <f t="shared" si="37"/>
        <v>42724.178999999989</v>
      </c>
      <c r="AG101" s="362">
        <f t="shared" si="37"/>
        <v>42724.178999999989</v>
      </c>
      <c r="AH101" s="362">
        <f t="shared" si="37"/>
        <v>42724.178999999989</v>
      </c>
      <c r="AI101" s="362">
        <f t="shared" si="37"/>
        <v>42724.178999999989</v>
      </c>
      <c r="AJ101" s="362">
        <f t="shared" si="37"/>
        <v>42724.178999999989</v>
      </c>
      <c r="AK101" s="362">
        <f t="shared" si="37"/>
        <v>42724.178999999989</v>
      </c>
      <c r="AL101" s="362">
        <f t="shared" si="37"/>
        <v>42724.178999999989</v>
      </c>
      <c r="AM101" s="362">
        <f t="shared" si="37"/>
        <v>42724.178999999989</v>
      </c>
      <c r="AN101" s="362">
        <f t="shared" si="37"/>
        <v>42724.178999999989</v>
      </c>
      <c r="AO101" s="215"/>
      <c r="AP101" s="215"/>
      <c r="AQ101" s="121"/>
      <c r="AR101" s="121"/>
      <c r="AS101" s="121"/>
    </row>
    <row r="102" spans="1:71" ht="12.75" hidden="1" x14ac:dyDescent="0.2">
      <c r="A102" s="223"/>
      <c r="B102" s="224"/>
      <c r="C102" s="224"/>
      <c r="D102" s="224"/>
      <c r="E102" s="224"/>
      <c r="F102" s="362">
        <f>0.0723186968363385*1000000</f>
        <v>72318.696836338495</v>
      </c>
      <c r="G102" s="224"/>
      <c r="H102" s="224"/>
      <c r="I102" s="224"/>
      <c r="J102" s="224"/>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15"/>
      <c r="AP102" s="215"/>
      <c r="AQ102" s="121"/>
      <c r="AR102" s="121"/>
      <c r="AS102" s="121"/>
    </row>
    <row r="103" spans="1:71" ht="12.75" hidden="1" x14ac:dyDescent="0.2">
      <c r="A103" s="223" t="s">
        <v>431</v>
      </c>
      <c r="B103" s="222"/>
      <c r="C103" s="222">
        <f>B103+$I$115*C107</f>
        <v>0</v>
      </c>
      <c r="D103" s="222">
        <f>C103+$I$115*D107</f>
        <v>0</v>
      </c>
      <c r="E103" s="222">
        <f t="shared" ref="E103:AN103" si="38">D103+$I$115*E107</f>
        <v>0</v>
      </c>
      <c r="F103" s="222">
        <f t="shared" si="38"/>
        <v>0</v>
      </c>
      <c r="G103" s="222">
        <f t="shared" si="38"/>
        <v>0</v>
      </c>
      <c r="H103" s="222">
        <f t="shared" si="38"/>
        <v>0</v>
      </c>
      <c r="I103" s="222">
        <f t="shared" si="38"/>
        <v>0</v>
      </c>
      <c r="J103" s="222">
        <f t="shared" si="38"/>
        <v>0</v>
      </c>
      <c r="K103" s="222">
        <f t="shared" si="38"/>
        <v>0</v>
      </c>
      <c r="L103" s="222">
        <f t="shared" si="38"/>
        <v>0</v>
      </c>
      <c r="M103" s="222">
        <f t="shared" si="38"/>
        <v>0</v>
      </c>
      <c r="N103" s="222">
        <f t="shared" si="38"/>
        <v>0</v>
      </c>
      <c r="O103" s="222">
        <f t="shared" si="38"/>
        <v>0</v>
      </c>
      <c r="P103" s="222">
        <f t="shared" si="38"/>
        <v>0</v>
      </c>
      <c r="Q103" s="222">
        <f t="shared" si="38"/>
        <v>0</v>
      </c>
      <c r="R103" s="222">
        <f t="shared" si="38"/>
        <v>0</v>
      </c>
      <c r="S103" s="222">
        <f t="shared" si="38"/>
        <v>0</v>
      </c>
      <c r="T103" s="222">
        <f t="shared" si="38"/>
        <v>0</v>
      </c>
      <c r="U103" s="222">
        <f t="shared" si="38"/>
        <v>0</v>
      </c>
      <c r="V103" s="222">
        <f t="shared" si="38"/>
        <v>0</v>
      </c>
      <c r="W103" s="222">
        <f t="shared" si="38"/>
        <v>0</v>
      </c>
      <c r="X103" s="222">
        <f t="shared" si="38"/>
        <v>0</v>
      </c>
      <c r="Y103" s="222">
        <f t="shared" si="38"/>
        <v>0</v>
      </c>
      <c r="Z103" s="222">
        <f t="shared" si="38"/>
        <v>0</v>
      </c>
      <c r="AA103" s="222">
        <f t="shared" si="38"/>
        <v>0</v>
      </c>
      <c r="AB103" s="222">
        <f t="shared" si="38"/>
        <v>0</v>
      </c>
      <c r="AC103" s="222">
        <f t="shared" si="38"/>
        <v>0</v>
      </c>
      <c r="AD103" s="222">
        <f t="shared" si="38"/>
        <v>0</v>
      </c>
      <c r="AE103" s="222">
        <f t="shared" si="38"/>
        <v>0</v>
      </c>
      <c r="AF103" s="222">
        <f t="shared" si="38"/>
        <v>0</v>
      </c>
      <c r="AG103" s="222">
        <f t="shared" si="38"/>
        <v>0</v>
      </c>
      <c r="AH103" s="222">
        <f t="shared" si="38"/>
        <v>0</v>
      </c>
      <c r="AI103" s="222">
        <f t="shared" si="38"/>
        <v>0</v>
      </c>
      <c r="AJ103" s="222">
        <f t="shared" si="38"/>
        <v>0</v>
      </c>
      <c r="AK103" s="222">
        <f t="shared" si="38"/>
        <v>0</v>
      </c>
      <c r="AL103" s="222">
        <f t="shared" si="38"/>
        <v>0</v>
      </c>
      <c r="AM103" s="222">
        <f t="shared" si="38"/>
        <v>0</v>
      </c>
      <c r="AN103" s="222">
        <f t="shared" si="38"/>
        <v>0</v>
      </c>
      <c r="AO103" s="215"/>
      <c r="AP103" s="215"/>
      <c r="AQ103" s="121"/>
      <c r="AR103" s="121"/>
      <c r="AS103" s="121"/>
    </row>
    <row r="104" spans="1:71" ht="12.75" hidden="1" x14ac:dyDescent="0.2">
      <c r="A104" s="223" t="s">
        <v>432</v>
      </c>
      <c r="B104" s="225">
        <v>0.93</v>
      </c>
      <c r="C104" s="222"/>
      <c r="D104" s="222"/>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15"/>
      <c r="AP104" s="215"/>
      <c r="AQ104" s="121"/>
      <c r="AR104" s="121"/>
      <c r="AS104" s="121"/>
    </row>
    <row r="105" spans="1:71" ht="12.75" hidden="1" x14ac:dyDescent="0.2">
      <c r="A105" s="223" t="s">
        <v>433</v>
      </c>
      <c r="B105" s="225">
        <v>3500</v>
      </c>
      <c r="C105" s="222"/>
      <c r="D105" s="222"/>
      <c r="E105" s="222"/>
      <c r="F105" s="222"/>
      <c r="G105" s="222"/>
      <c r="H105" s="222"/>
      <c r="I105" s="222"/>
      <c r="J105" s="222"/>
      <c r="K105" s="222"/>
      <c r="L105" s="222"/>
      <c r="M105" s="222"/>
      <c r="N105" s="222"/>
      <c r="O105" s="222"/>
      <c r="P105" s="222"/>
      <c r="Q105" s="222"/>
      <c r="R105" s="222"/>
      <c r="S105" s="222"/>
      <c r="T105" s="222"/>
      <c r="U105" s="222"/>
      <c r="V105" s="222"/>
      <c r="W105" s="222"/>
      <c r="X105" s="222"/>
      <c r="Y105" s="222"/>
      <c r="Z105" s="222"/>
      <c r="AA105" s="222"/>
      <c r="AB105" s="222"/>
      <c r="AC105" s="222"/>
      <c r="AD105" s="222"/>
      <c r="AE105" s="222"/>
      <c r="AF105" s="222"/>
      <c r="AG105" s="222"/>
      <c r="AH105" s="222"/>
      <c r="AI105" s="222"/>
      <c r="AJ105" s="222"/>
      <c r="AK105" s="222"/>
      <c r="AL105" s="222"/>
      <c r="AM105" s="222"/>
      <c r="AN105" s="222"/>
      <c r="AO105" s="215"/>
      <c r="AP105" s="215"/>
      <c r="AQ105" s="121"/>
      <c r="AR105" s="121"/>
      <c r="AS105" s="121"/>
    </row>
    <row r="106" spans="1:71" ht="12.75" hidden="1" x14ac:dyDescent="0.2">
      <c r="A106" s="223" t="s">
        <v>434</v>
      </c>
      <c r="B106" s="221"/>
      <c r="C106" s="376">
        <v>2449.0500000000002</v>
      </c>
      <c r="D106" s="376">
        <v>2750.9</v>
      </c>
      <c r="E106" s="376">
        <v>3022.14</v>
      </c>
      <c r="F106" s="376">
        <v>3178.91</v>
      </c>
      <c r="G106" s="376">
        <v>3307.64</v>
      </c>
      <c r="H106" s="376">
        <v>3439.95</v>
      </c>
      <c r="I106" s="367">
        <f>H106</f>
        <v>3439.95</v>
      </c>
      <c r="J106" s="367">
        <f t="shared" ref="J106:AQ106" si="39">I106</f>
        <v>3439.95</v>
      </c>
      <c r="K106" s="367">
        <f t="shared" si="39"/>
        <v>3439.95</v>
      </c>
      <c r="L106" s="367">
        <f t="shared" si="39"/>
        <v>3439.95</v>
      </c>
      <c r="M106" s="367">
        <f t="shared" si="39"/>
        <v>3439.95</v>
      </c>
      <c r="N106" s="367">
        <f t="shared" si="39"/>
        <v>3439.95</v>
      </c>
      <c r="O106" s="367">
        <f t="shared" si="39"/>
        <v>3439.95</v>
      </c>
      <c r="P106" s="367">
        <f t="shared" si="39"/>
        <v>3439.95</v>
      </c>
      <c r="Q106" s="367">
        <f t="shared" si="39"/>
        <v>3439.95</v>
      </c>
      <c r="R106" s="367">
        <f t="shared" si="39"/>
        <v>3439.95</v>
      </c>
      <c r="S106" s="367">
        <f t="shared" si="39"/>
        <v>3439.95</v>
      </c>
      <c r="T106" s="367">
        <f t="shared" si="39"/>
        <v>3439.95</v>
      </c>
      <c r="U106" s="367">
        <f t="shared" si="39"/>
        <v>3439.95</v>
      </c>
      <c r="V106" s="367">
        <f t="shared" si="39"/>
        <v>3439.95</v>
      </c>
      <c r="W106" s="367">
        <f t="shared" si="39"/>
        <v>3439.95</v>
      </c>
      <c r="X106" s="367">
        <f t="shared" si="39"/>
        <v>3439.95</v>
      </c>
      <c r="Y106" s="367">
        <f t="shared" si="39"/>
        <v>3439.95</v>
      </c>
      <c r="Z106" s="367">
        <f t="shared" si="39"/>
        <v>3439.95</v>
      </c>
      <c r="AA106" s="367">
        <f t="shared" si="39"/>
        <v>3439.95</v>
      </c>
      <c r="AB106" s="367">
        <f t="shared" si="39"/>
        <v>3439.95</v>
      </c>
      <c r="AC106" s="367">
        <f t="shared" si="39"/>
        <v>3439.95</v>
      </c>
      <c r="AD106" s="367">
        <f t="shared" si="39"/>
        <v>3439.95</v>
      </c>
      <c r="AE106" s="367">
        <f t="shared" si="39"/>
        <v>3439.95</v>
      </c>
      <c r="AF106" s="367">
        <f t="shared" si="39"/>
        <v>3439.95</v>
      </c>
      <c r="AG106" s="367">
        <f t="shared" si="39"/>
        <v>3439.95</v>
      </c>
      <c r="AH106" s="367">
        <f t="shared" si="39"/>
        <v>3439.95</v>
      </c>
      <c r="AI106" s="367">
        <f t="shared" si="39"/>
        <v>3439.95</v>
      </c>
      <c r="AJ106" s="367">
        <f t="shared" si="39"/>
        <v>3439.95</v>
      </c>
      <c r="AK106" s="367">
        <f t="shared" si="39"/>
        <v>3439.95</v>
      </c>
      <c r="AL106" s="367">
        <f t="shared" si="39"/>
        <v>3439.95</v>
      </c>
      <c r="AM106" s="367">
        <f t="shared" si="39"/>
        <v>3439.95</v>
      </c>
      <c r="AN106" s="367">
        <f t="shared" si="39"/>
        <v>3439.95</v>
      </c>
      <c r="AO106" s="367">
        <f t="shared" si="39"/>
        <v>3439.95</v>
      </c>
      <c r="AP106" s="367">
        <f t="shared" si="39"/>
        <v>3439.95</v>
      </c>
      <c r="AQ106" s="367">
        <f t="shared" si="39"/>
        <v>3439.95</v>
      </c>
      <c r="AR106" s="121"/>
      <c r="AS106" s="121"/>
    </row>
    <row r="107" spans="1:71" ht="15" hidden="1" x14ac:dyDescent="0.2">
      <c r="A107" s="226" t="s">
        <v>435</v>
      </c>
      <c r="B107" s="227">
        <v>0</v>
      </c>
      <c r="C107" s="228">
        <v>0.33</v>
      </c>
      <c r="D107" s="228">
        <v>0.33</v>
      </c>
      <c r="E107" s="228">
        <v>0.34</v>
      </c>
      <c r="F107" s="227">
        <v>0</v>
      </c>
      <c r="G107" s="227">
        <v>0</v>
      </c>
      <c r="H107" s="227">
        <v>0</v>
      </c>
      <c r="I107" s="227">
        <v>0</v>
      </c>
      <c r="J107" s="227">
        <v>0</v>
      </c>
      <c r="K107" s="227">
        <v>0</v>
      </c>
      <c r="L107" s="227">
        <v>0</v>
      </c>
      <c r="M107" s="227">
        <v>0</v>
      </c>
      <c r="N107" s="227">
        <v>0</v>
      </c>
      <c r="O107" s="227">
        <v>0</v>
      </c>
      <c r="P107" s="227">
        <v>0</v>
      </c>
      <c r="Q107" s="227">
        <v>0</v>
      </c>
      <c r="R107" s="227">
        <v>0</v>
      </c>
      <c r="S107" s="227">
        <v>0</v>
      </c>
      <c r="T107" s="227">
        <v>0</v>
      </c>
      <c r="U107" s="227">
        <v>0</v>
      </c>
      <c r="V107" s="227">
        <v>0</v>
      </c>
      <c r="W107" s="227">
        <v>0</v>
      </c>
      <c r="X107" s="227">
        <v>0</v>
      </c>
      <c r="Y107" s="227">
        <v>0</v>
      </c>
      <c r="Z107" s="227">
        <v>0</v>
      </c>
      <c r="AA107" s="227">
        <v>0</v>
      </c>
      <c r="AB107" s="227">
        <v>0</v>
      </c>
      <c r="AC107" s="227">
        <v>0</v>
      </c>
      <c r="AD107" s="227">
        <v>0</v>
      </c>
      <c r="AE107" s="227">
        <v>0</v>
      </c>
      <c r="AF107" s="227">
        <v>0</v>
      </c>
      <c r="AG107" s="227">
        <v>0</v>
      </c>
      <c r="AH107" s="227">
        <v>0</v>
      </c>
      <c r="AI107" s="227">
        <v>0</v>
      </c>
      <c r="AJ107" s="227">
        <v>0</v>
      </c>
      <c r="AK107" s="227">
        <v>0</v>
      </c>
      <c r="AL107" s="227">
        <v>0</v>
      </c>
      <c r="AM107" s="227">
        <v>0</v>
      </c>
      <c r="AN107" s="227">
        <v>0</v>
      </c>
      <c r="AO107" s="215"/>
      <c r="AP107" s="215"/>
      <c r="AQ107" s="121"/>
      <c r="AR107" s="121"/>
      <c r="AS107" s="121"/>
    </row>
    <row r="108" spans="1:71" ht="12.75" hidden="1" x14ac:dyDescent="0.2">
      <c r="A108" s="219"/>
      <c r="B108" s="216"/>
      <c r="C108" s="216"/>
      <c r="D108" s="216"/>
      <c r="E108" s="216"/>
      <c r="F108" s="216"/>
      <c r="G108" s="216"/>
      <c r="H108" s="216"/>
      <c r="I108" s="216"/>
      <c r="J108" s="216"/>
      <c r="K108" s="216"/>
      <c r="L108" s="216"/>
      <c r="M108" s="216"/>
      <c r="N108" s="216"/>
      <c r="O108" s="216"/>
      <c r="P108" s="216"/>
      <c r="Q108" s="216"/>
      <c r="R108" s="216"/>
      <c r="S108" s="216"/>
      <c r="T108" s="216"/>
      <c r="U108" s="216"/>
      <c r="V108" s="216"/>
      <c r="W108" s="216"/>
      <c r="X108" s="216"/>
      <c r="Y108" s="216"/>
      <c r="Z108" s="216"/>
      <c r="AA108" s="216"/>
      <c r="AB108" s="216"/>
      <c r="AC108" s="216"/>
      <c r="AD108" s="216"/>
      <c r="AE108" s="216"/>
      <c r="AF108" s="216"/>
      <c r="AG108" s="216"/>
      <c r="AH108" s="216"/>
      <c r="AI108" s="216"/>
      <c r="AJ108" s="216"/>
      <c r="AK108" s="216"/>
      <c r="AL108" s="216"/>
      <c r="AM108" s="216"/>
      <c r="AN108" s="216"/>
      <c r="AO108" s="215"/>
      <c r="AP108" s="215"/>
      <c r="AQ108" s="216"/>
      <c r="AR108" s="216"/>
      <c r="AS108" s="216"/>
      <c r="AT108" s="216"/>
      <c r="AU108" s="216"/>
      <c r="AV108" s="216"/>
      <c r="AW108" s="216"/>
      <c r="AX108" s="216"/>
      <c r="AY108" s="216"/>
      <c r="AZ108" s="216"/>
      <c r="BA108" s="216"/>
      <c r="BB108" s="216"/>
    </row>
    <row r="109" spans="1:71" ht="12.75" hidden="1" x14ac:dyDescent="0.2">
      <c r="A109" s="219"/>
      <c r="B109" s="216"/>
      <c r="C109" s="216"/>
      <c r="D109" s="216"/>
      <c r="E109" s="216"/>
      <c r="F109" s="216"/>
      <c r="G109" s="216"/>
      <c r="H109" s="216"/>
      <c r="I109" s="216"/>
      <c r="J109" s="216"/>
      <c r="K109" s="216"/>
      <c r="L109" s="216"/>
      <c r="M109" s="216"/>
      <c r="N109" s="216"/>
      <c r="O109" s="216"/>
      <c r="P109" s="216"/>
      <c r="Q109" s="216"/>
      <c r="R109" s="216"/>
      <c r="S109" s="216"/>
      <c r="T109" s="216"/>
      <c r="U109" s="216"/>
      <c r="V109" s="216"/>
      <c r="W109" s="216"/>
      <c r="X109" s="216"/>
      <c r="Y109" s="216"/>
      <c r="Z109" s="216"/>
      <c r="AA109" s="216"/>
      <c r="AB109" s="216"/>
      <c r="AC109" s="216"/>
      <c r="AD109" s="216"/>
      <c r="AE109" s="216"/>
      <c r="AF109" s="216"/>
      <c r="AG109" s="216"/>
      <c r="AH109" s="216"/>
      <c r="AI109" s="216"/>
      <c r="AJ109" s="216"/>
      <c r="AK109" s="216"/>
      <c r="AL109" s="216"/>
      <c r="AM109" s="216"/>
      <c r="AN109" s="216"/>
      <c r="AO109" s="215"/>
      <c r="AP109" s="215"/>
      <c r="AQ109" s="216"/>
      <c r="AR109" s="216"/>
      <c r="AS109" s="216"/>
      <c r="AT109" s="216"/>
      <c r="AU109" s="216"/>
      <c r="AV109" s="216"/>
      <c r="AW109" s="216"/>
      <c r="AX109" s="216"/>
      <c r="AY109" s="216"/>
      <c r="AZ109" s="216"/>
      <c r="BA109" s="216"/>
      <c r="BB109" s="216"/>
    </row>
    <row r="110" spans="1:71" ht="12.75" hidden="1" x14ac:dyDescent="0.2">
      <c r="A110" s="220"/>
      <c r="B110" s="449" t="s">
        <v>436</v>
      </c>
      <c r="C110" s="450"/>
      <c r="D110" s="449" t="s">
        <v>437</v>
      </c>
      <c r="E110" s="450"/>
      <c r="F110" s="220"/>
      <c r="G110" s="220"/>
      <c r="H110" s="220"/>
      <c r="I110" s="220"/>
      <c r="J110" s="220"/>
      <c r="K110" s="216"/>
      <c r="L110" s="216"/>
      <c r="M110" s="216"/>
      <c r="N110" s="216"/>
      <c r="O110" s="216"/>
      <c r="P110" s="216"/>
      <c r="Q110" s="216"/>
      <c r="R110" s="216"/>
      <c r="S110" s="216"/>
      <c r="T110" s="216"/>
      <c r="U110" s="216"/>
      <c r="V110" s="216"/>
      <c r="W110" s="216"/>
      <c r="X110" s="216"/>
      <c r="Y110" s="216"/>
      <c r="Z110" s="216"/>
      <c r="AA110" s="216"/>
      <c r="AB110" s="216"/>
      <c r="AC110" s="216"/>
      <c r="AD110" s="216"/>
      <c r="AE110" s="216"/>
      <c r="AF110" s="216"/>
      <c r="AG110" s="216"/>
      <c r="AH110" s="216"/>
      <c r="AI110" s="216"/>
      <c r="AJ110" s="216"/>
      <c r="AK110" s="216"/>
      <c r="AL110" s="216"/>
      <c r="AM110" s="216"/>
      <c r="AN110" s="216"/>
      <c r="AO110" s="216"/>
      <c r="AP110" s="216"/>
      <c r="AQ110" s="216"/>
      <c r="AR110" s="216"/>
      <c r="AS110" s="216"/>
      <c r="AT110" s="216"/>
      <c r="AU110" s="216"/>
      <c r="AV110" s="216"/>
      <c r="AW110" s="216"/>
      <c r="AX110" s="216"/>
      <c r="AY110" s="216"/>
      <c r="AZ110" s="216"/>
      <c r="BA110" s="216"/>
      <c r="BB110" s="216"/>
    </row>
    <row r="111" spans="1:71" ht="12.75" hidden="1" x14ac:dyDescent="0.2">
      <c r="A111" s="223" t="s">
        <v>438</v>
      </c>
      <c r="B111" s="229"/>
      <c r="C111" s="220" t="s">
        <v>406</v>
      </c>
      <c r="D111" s="229"/>
      <c r="E111" s="220" t="s">
        <v>406</v>
      </c>
      <c r="F111" s="220"/>
      <c r="G111" s="220"/>
      <c r="H111" s="220"/>
      <c r="I111" s="220"/>
      <c r="J111" s="220"/>
      <c r="K111" s="216"/>
      <c r="L111" s="216"/>
      <c r="M111" s="216"/>
      <c r="N111" s="216"/>
      <c r="O111" s="216"/>
      <c r="P111" s="216"/>
      <c r="Q111" s="216"/>
      <c r="R111" s="216"/>
      <c r="S111" s="216"/>
      <c r="T111" s="216"/>
      <c r="U111" s="216"/>
      <c r="V111" s="216"/>
      <c r="W111" s="216"/>
      <c r="X111" s="216"/>
      <c r="Y111" s="216"/>
      <c r="Z111" s="216"/>
      <c r="AA111" s="216"/>
      <c r="AB111" s="216"/>
      <c r="AC111" s="216"/>
      <c r="AD111" s="216"/>
      <c r="AE111" s="216"/>
      <c r="AF111" s="216"/>
      <c r="AG111" s="216"/>
      <c r="AH111" s="216"/>
      <c r="AI111" s="216"/>
      <c r="AJ111" s="216"/>
      <c r="AK111" s="216"/>
      <c r="AL111" s="216"/>
      <c r="AM111" s="216"/>
      <c r="AN111" s="216"/>
      <c r="AO111" s="216"/>
      <c r="AP111" s="216"/>
      <c r="AQ111" s="216"/>
      <c r="AR111" s="216"/>
      <c r="AS111" s="216"/>
      <c r="AT111" s="216"/>
      <c r="AU111" s="216"/>
      <c r="AV111" s="216"/>
      <c r="AW111" s="216"/>
      <c r="AX111" s="216"/>
      <c r="AY111" s="216"/>
      <c r="AZ111" s="216"/>
      <c r="BA111" s="216"/>
      <c r="BB111" s="216"/>
    </row>
    <row r="112" spans="1:71" ht="12.75" hidden="1" x14ac:dyDescent="0.2">
      <c r="A112" s="223" t="s">
        <v>545</v>
      </c>
      <c r="B112" s="229"/>
      <c r="C112" s="220"/>
      <c r="D112" s="360">
        <v>12.419999999999998</v>
      </c>
      <c r="E112" s="220" t="s">
        <v>546</v>
      </c>
      <c r="F112" s="220"/>
      <c r="G112" s="220"/>
      <c r="H112" s="220"/>
      <c r="I112" s="220"/>
      <c r="J112" s="220"/>
      <c r="K112" s="216"/>
      <c r="L112" s="216"/>
      <c r="M112" s="216"/>
      <c r="N112" s="216"/>
      <c r="O112" s="216"/>
      <c r="P112" s="216"/>
      <c r="Q112" s="216"/>
      <c r="R112" s="216"/>
      <c r="S112" s="216"/>
      <c r="T112" s="216"/>
      <c r="U112" s="216"/>
      <c r="V112" s="216"/>
      <c r="W112" s="216"/>
      <c r="X112" s="216"/>
      <c r="Y112" s="216"/>
      <c r="Z112" s="216"/>
      <c r="AA112" s="216"/>
      <c r="AB112" s="216"/>
      <c r="AC112" s="216"/>
      <c r="AD112" s="216"/>
      <c r="AE112" s="216"/>
      <c r="AF112" s="216"/>
      <c r="AG112" s="216"/>
      <c r="AH112" s="216"/>
      <c r="AI112" s="216"/>
      <c r="AJ112" s="216"/>
      <c r="AK112" s="216"/>
      <c r="AL112" s="216"/>
      <c r="AM112" s="216"/>
      <c r="AN112" s="216"/>
      <c r="AO112" s="216"/>
      <c r="AP112" s="216"/>
      <c r="AQ112" s="216"/>
      <c r="AR112" s="216"/>
      <c r="AS112" s="216"/>
      <c r="AT112" s="216"/>
      <c r="AU112" s="216"/>
      <c r="AV112" s="216"/>
      <c r="AW112" s="216"/>
      <c r="AX112" s="216"/>
      <c r="AY112" s="216"/>
      <c r="AZ112" s="216"/>
      <c r="BA112" s="216"/>
      <c r="BB112" s="216"/>
    </row>
    <row r="113" spans="1:54" ht="25.5" hidden="1" x14ac:dyDescent="0.2">
      <c r="A113" s="223" t="s">
        <v>438</v>
      </c>
      <c r="B113" s="220">
        <f>$B$104*B111</f>
        <v>0</v>
      </c>
      <c r="C113" s="220" t="s">
        <v>124</v>
      </c>
      <c r="D113" s="220">
        <f>$B$104*D111</f>
        <v>0</v>
      </c>
      <c r="E113" s="220" t="s">
        <v>124</v>
      </c>
      <c r="F113" s="223" t="s">
        <v>439</v>
      </c>
      <c r="G113" s="220">
        <f>D111-B111</f>
        <v>0</v>
      </c>
      <c r="H113" s="220" t="s">
        <v>406</v>
      </c>
      <c r="I113" s="230">
        <f>$B$104*G113</f>
        <v>0</v>
      </c>
      <c r="J113" s="220" t="s">
        <v>124</v>
      </c>
      <c r="K113" s="216"/>
      <c r="L113" s="216"/>
      <c r="M113" s="216"/>
      <c r="N113" s="216"/>
      <c r="O113" s="216"/>
      <c r="P113" s="216"/>
      <c r="Q113" s="216"/>
      <c r="R113" s="216"/>
      <c r="S113" s="216"/>
      <c r="T113" s="216"/>
      <c r="U113" s="216"/>
      <c r="V113" s="216"/>
      <c r="W113" s="216"/>
      <c r="X113" s="216"/>
      <c r="Y113" s="216"/>
      <c r="Z113" s="216"/>
      <c r="AA113" s="216"/>
      <c r="AB113" s="216"/>
      <c r="AC113" s="216"/>
      <c r="AD113" s="216"/>
      <c r="AE113" s="216"/>
      <c r="AF113" s="216"/>
      <c r="AG113" s="216"/>
      <c r="AH113" s="216"/>
      <c r="AI113" s="216"/>
      <c r="AJ113" s="216"/>
      <c r="AK113" s="216"/>
      <c r="AL113" s="216"/>
      <c r="AM113" s="216"/>
      <c r="AN113" s="216"/>
      <c r="AO113" s="216"/>
      <c r="AP113" s="216"/>
      <c r="AQ113" s="216"/>
      <c r="AR113" s="216"/>
      <c r="AS113" s="216"/>
      <c r="AT113" s="216"/>
      <c r="AU113" s="216"/>
      <c r="AV113" s="216"/>
      <c r="AW113" s="216"/>
      <c r="AX113" s="216"/>
      <c r="AY113" s="216"/>
      <c r="AZ113" s="216"/>
      <c r="BA113" s="216"/>
      <c r="BB113" s="216"/>
    </row>
    <row r="114" spans="1:54" ht="25.5" hidden="1" x14ac:dyDescent="0.2">
      <c r="A114" s="220"/>
      <c r="B114" s="220"/>
      <c r="C114" s="220"/>
      <c r="D114" s="220"/>
      <c r="E114" s="220"/>
      <c r="F114" s="223" t="s">
        <v>440</v>
      </c>
      <c r="G114" s="220">
        <f>I114/$B$104</f>
        <v>0</v>
      </c>
      <c r="H114" s="220" t="s">
        <v>406</v>
      </c>
      <c r="I114" s="229"/>
      <c r="J114" s="220" t="s">
        <v>124</v>
      </c>
      <c r="K114" s="216"/>
      <c r="L114" s="216"/>
      <c r="M114" s="216"/>
      <c r="N114" s="216"/>
      <c r="O114" s="216"/>
      <c r="P114" s="216"/>
      <c r="Q114" s="216"/>
      <c r="R114" s="216"/>
      <c r="S114" s="216"/>
      <c r="T114" s="216"/>
      <c r="U114" s="216"/>
      <c r="V114" s="216"/>
      <c r="W114" s="216"/>
      <c r="X114" s="216"/>
      <c r="Y114" s="216"/>
      <c r="Z114" s="216"/>
      <c r="AA114" s="216"/>
      <c r="AB114" s="216"/>
      <c r="AC114" s="216"/>
      <c r="AD114" s="216"/>
      <c r="AE114" s="216"/>
      <c r="AF114" s="216"/>
      <c r="AG114" s="216"/>
      <c r="AH114" s="216"/>
      <c r="AI114" s="216"/>
      <c r="AJ114" s="216"/>
      <c r="AK114" s="216"/>
      <c r="AL114" s="216"/>
      <c r="AM114" s="216"/>
      <c r="AN114" s="216"/>
      <c r="AO114" s="216"/>
      <c r="AP114" s="216"/>
      <c r="AQ114" s="216"/>
      <c r="AR114" s="216"/>
      <c r="AS114" s="216"/>
      <c r="AT114" s="216"/>
      <c r="AU114" s="216"/>
      <c r="AV114" s="216"/>
      <c r="AW114" s="216"/>
      <c r="AX114" s="216"/>
      <c r="AY114" s="216"/>
      <c r="AZ114" s="216"/>
      <c r="BA114" s="216"/>
      <c r="BB114" s="216"/>
    </row>
    <row r="115" spans="1:54" ht="38.25" hidden="1" x14ac:dyDescent="0.2">
      <c r="A115" s="231"/>
      <c r="B115" s="232"/>
      <c r="C115" s="232"/>
      <c r="D115" s="232"/>
      <c r="E115" s="232"/>
      <c r="F115" s="233" t="s">
        <v>441</v>
      </c>
      <c r="G115" s="230">
        <f>G113</f>
        <v>0</v>
      </c>
      <c r="H115" s="220" t="s">
        <v>406</v>
      </c>
      <c r="I115" s="225">
        <f>I113</f>
        <v>0</v>
      </c>
      <c r="J115" s="220" t="s">
        <v>124</v>
      </c>
      <c r="K115" s="216"/>
      <c r="L115" s="216"/>
      <c r="M115" s="216"/>
      <c r="N115" s="216"/>
      <c r="O115" s="216"/>
      <c r="P115" s="216"/>
      <c r="Q115" s="216"/>
      <c r="R115" s="216"/>
      <c r="S115" s="216"/>
      <c r="T115" s="216"/>
      <c r="U115" s="216"/>
      <c r="V115" s="216"/>
      <c r="W115" s="216"/>
      <c r="X115" s="216"/>
      <c r="Y115" s="216"/>
      <c r="Z115" s="216"/>
      <c r="AA115" s="216"/>
      <c r="AB115" s="216"/>
      <c r="AC115" s="216"/>
      <c r="AD115" s="216"/>
      <c r="AE115" s="216"/>
      <c r="AF115" s="216"/>
      <c r="AG115" s="216"/>
      <c r="AH115" s="216"/>
      <c r="AI115" s="216"/>
      <c r="AJ115" s="216"/>
      <c r="AK115" s="216"/>
      <c r="AL115" s="216"/>
      <c r="AM115" s="216"/>
      <c r="AN115" s="216"/>
      <c r="AO115" s="216"/>
      <c r="AP115" s="216"/>
      <c r="AQ115" s="216"/>
      <c r="AR115" s="216"/>
      <c r="AS115" s="216"/>
      <c r="AT115" s="216"/>
      <c r="AU115" s="216"/>
      <c r="AV115" s="216"/>
      <c r="AW115" s="216"/>
      <c r="AX115" s="216"/>
      <c r="AY115" s="216"/>
      <c r="AZ115" s="216"/>
      <c r="BA115" s="216"/>
      <c r="BB115" s="216"/>
    </row>
    <row r="116" spans="1:54" ht="12.75" hidden="1" x14ac:dyDescent="0.2">
      <c r="A116" s="234"/>
      <c r="B116" s="218"/>
      <c r="C116" s="216"/>
      <c r="D116" s="216"/>
      <c r="E116" s="216"/>
      <c r="F116" s="216"/>
      <c r="G116" s="216"/>
      <c r="H116" s="216"/>
      <c r="I116" s="216"/>
      <c r="J116" s="216"/>
      <c r="K116" s="216"/>
      <c r="L116" s="216"/>
      <c r="M116" s="216"/>
      <c r="N116" s="216"/>
      <c r="O116" s="216"/>
      <c r="P116" s="216"/>
      <c r="Q116" s="216"/>
      <c r="R116" s="216"/>
      <c r="S116" s="216"/>
      <c r="T116" s="216"/>
      <c r="U116" s="216"/>
      <c r="V116" s="216"/>
      <c r="W116" s="216"/>
      <c r="X116" s="216"/>
      <c r="Y116" s="216"/>
      <c r="Z116" s="216"/>
      <c r="AA116" s="216"/>
      <c r="AB116" s="216"/>
      <c r="AC116" s="216"/>
      <c r="AD116" s="216"/>
      <c r="AE116" s="216"/>
      <c r="AF116" s="216"/>
      <c r="AG116" s="216"/>
      <c r="AH116" s="216"/>
      <c r="AI116" s="216"/>
      <c r="AJ116" s="216"/>
      <c r="AK116" s="216"/>
      <c r="AL116" s="216"/>
      <c r="AM116" s="216"/>
      <c r="AN116" s="216"/>
      <c r="AO116" s="216"/>
      <c r="AP116" s="216"/>
      <c r="AQ116" s="216"/>
      <c r="AR116" s="216"/>
      <c r="AS116" s="216"/>
      <c r="AT116" s="216"/>
      <c r="AU116" s="216"/>
      <c r="AV116" s="216"/>
      <c r="AW116" s="216"/>
      <c r="AX116" s="216"/>
      <c r="AY116" s="216"/>
      <c r="AZ116" s="216"/>
      <c r="BA116" s="216"/>
      <c r="BB116" s="216"/>
    </row>
    <row r="117" spans="1:54" hidden="1" x14ac:dyDescent="0.2">
      <c r="A117" s="235" t="s">
        <v>442</v>
      </c>
      <c r="B117" s="236"/>
      <c r="C117" s="218"/>
      <c r="D117" s="441" t="s">
        <v>257</v>
      </c>
      <c r="E117" s="306" t="s">
        <v>506</v>
      </c>
      <c r="F117" s="307">
        <v>35</v>
      </c>
      <c r="G117" s="442" t="s">
        <v>510</v>
      </c>
      <c r="H117" s="218"/>
      <c r="I117" s="218"/>
      <c r="J117" s="218"/>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c r="AI117" s="218"/>
      <c r="AJ117" s="218"/>
      <c r="AK117" s="218"/>
      <c r="AL117" s="218"/>
      <c r="AM117" s="218"/>
      <c r="AN117" s="218"/>
      <c r="AO117" s="218"/>
      <c r="AP117" s="218"/>
      <c r="AQ117" s="218"/>
      <c r="AR117" s="218"/>
      <c r="AS117" s="218"/>
      <c r="AT117" s="218"/>
      <c r="AU117" s="218"/>
      <c r="AV117" s="218"/>
      <c r="AW117" s="218"/>
      <c r="AX117" s="218"/>
      <c r="AY117" s="218"/>
      <c r="AZ117" s="218"/>
      <c r="BA117" s="218"/>
      <c r="BB117" s="218"/>
    </row>
    <row r="118" spans="1:54" hidden="1" x14ac:dyDescent="0.2">
      <c r="A118" s="235" t="s">
        <v>257</v>
      </c>
      <c r="B118" s="237"/>
      <c r="C118" s="218"/>
      <c r="D118" s="441"/>
      <c r="E118" s="306" t="s">
        <v>511</v>
      </c>
      <c r="F118" s="307">
        <v>30</v>
      </c>
      <c r="G118" s="442"/>
      <c r="H118" s="218"/>
      <c r="I118" s="218"/>
      <c r="J118" s="218"/>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c r="AI118" s="218"/>
      <c r="AJ118" s="218"/>
      <c r="AK118" s="218"/>
      <c r="AL118" s="218"/>
      <c r="AM118" s="218"/>
      <c r="AN118" s="218"/>
      <c r="AO118" s="218"/>
      <c r="AP118" s="218"/>
      <c r="AQ118" s="218"/>
      <c r="AR118" s="218"/>
      <c r="AS118" s="218"/>
      <c r="AT118" s="218"/>
      <c r="AU118" s="218"/>
      <c r="AV118" s="218"/>
      <c r="AW118" s="218"/>
      <c r="AX118" s="218"/>
      <c r="AY118" s="218"/>
      <c r="AZ118" s="218"/>
      <c r="BA118" s="218"/>
      <c r="BB118" s="218"/>
    </row>
    <row r="119" spans="1:54" hidden="1" x14ac:dyDescent="0.2">
      <c r="A119" s="235" t="s">
        <v>443</v>
      </c>
      <c r="B119" s="237"/>
      <c r="C119" s="238" t="s">
        <v>444</v>
      </c>
      <c r="D119" s="441"/>
      <c r="E119" s="306" t="s">
        <v>512</v>
      </c>
      <c r="F119" s="307">
        <v>30</v>
      </c>
      <c r="G119" s="442"/>
      <c r="H119" s="218"/>
      <c r="I119" s="218"/>
      <c r="J119" s="218"/>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c r="AI119" s="218"/>
      <c r="AJ119" s="218"/>
      <c r="AK119" s="218"/>
      <c r="AL119" s="218"/>
      <c r="AM119" s="218"/>
      <c r="AN119" s="218"/>
      <c r="AO119" s="218"/>
      <c r="AP119" s="218"/>
      <c r="AQ119" s="218"/>
      <c r="AR119" s="218"/>
      <c r="AS119" s="218"/>
      <c r="AT119" s="218"/>
      <c r="AU119" s="218"/>
      <c r="AV119" s="218"/>
      <c r="AW119" s="218"/>
      <c r="AX119" s="218"/>
      <c r="AY119" s="218"/>
      <c r="AZ119" s="218"/>
      <c r="BA119" s="218"/>
      <c r="BB119" s="218"/>
    </row>
    <row r="120" spans="1:54" s="183" customFormat="1" hidden="1" x14ac:dyDescent="0.2">
      <c r="A120" s="239"/>
      <c r="B120" s="240"/>
      <c r="C120" s="241"/>
      <c r="D120" s="441"/>
      <c r="E120" s="306" t="s">
        <v>513</v>
      </c>
      <c r="F120" s="307">
        <v>30</v>
      </c>
      <c r="G120" s="442"/>
      <c r="H120" s="242"/>
      <c r="I120" s="242"/>
      <c r="J120" s="242"/>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2"/>
      <c r="AR120" s="242"/>
      <c r="AS120" s="242"/>
      <c r="AT120" s="242"/>
      <c r="AU120" s="242"/>
      <c r="AV120" s="242"/>
      <c r="AW120" s="242"/>
      <c r="AX120" s="242"/>
      <c r="AY120" s="242"/>
      <c r="AZ120" s="242"/>
      <c r="BA120" s="242"/>
      <c r="BB120" s="242"/>
    </row>
    <row r="121" spans="1:54" ht="12.75" hidden="1" x14ac:dyDescent="0.2">
      <c r="A121" s="235" t="s">
        <v>445</v>
      </c>
      <c r="B121" s="243"/>
      <c r="C121" s="218"/>
      <c r="D121" s="218"/>
      <c r="E121" s="218"/>
      <c r="F121" s="218"/>
      <c r="G121" s="218"/>
      <c r="H121" s="218"/>
      <c r="I121" s="218"/>
      <c r="J121" s="218"/>
      <c r="K121" s="218"/>
      <c r="L121" s="218"/>
      <c r="M121" s="218"/>
      <c r="N121" s="218"/>
      <c r="O121" s="218"/>
      <c r="P121" s="218"/>
      <c r="Q121" s="218"/>
      <c r="R121" s="218"/>
      <c r="S121" s="218"/>
      <c r="T121" s="218"/>
      <c r="U121" s="218"/>
      <c r="V121" s="218"/>
      <c r="W121" s="218"/>
      <c r="X121" s="218"/>
      <c r="Y121" s="218"/>
      <c r="Z121" s="218"/>
      <c r="AA121" s="218"/>
      <c r="AB121" s="218"/>
      <c r="AC121" s="218"/>
      <c r="AD121" s="218"/>
      <c r="AE121" s="218"/>
      <c r="AF121" s="218"/>
      <c r="AG121" s="218"/>
      <c r="AH121" s="218"/>
      <c r="AI121" s="218"/>
      <c r="AJ121" s="218"/>
      <c r="AK121" s="218"/>
      <c r="AL121" s="218"/>
      <c r="AM121" s="218"/>
      <c r="AN121" s="218"/>
      <c r="AO121" s="218"/>
      <c r="AP121" s="218"/>
      <c r="AQ121" s="218"/>
      <c r="AR121" s="218"/>
      <c r="AS121" s="218"/>
      <c r="AT121" s="218"/>
      <c r="AU121" s="218"/>
      <c r="AV121" s="218"/>
      <c r="AW121" s="218"/>
      <c r="AX121" s="218"/>
      <c r="AY121" s="218"/>
      <c r="AZ121" s="218"/>
      <c r="BA121" s="218"/>
      <c r="BB121" s="218"/>
    </row>
    <row r="122" spans="1:54" ht="12.75" hidden="1" x14ac:dyDescent="0.2">
      <c r="A122" s="235" t="s">
        <v>446</v>
      </c>
      <c r="B122" s="244"/>
      <c r="C122" s="218"/>
      <c r="D122" s="218"/>
      <c r="E122" s="218"/>
      <c r="F122" s="218"/>
      <c r="G122" s="218"/>
      <c r="H122" s="218"/>
      <c r="I122" s="218"/>
      <c r="J122" s="218"/>
      <c r="K122" s="218"/>
      <c r="L122" s="218"/>
      <c r="M122" s="218"/>
      <c r="N122" s="218"/>
      <c r="O122" s="218"/>
      <c r="P122" s="218"/>
      <c r="Q122" s="218"/>
      <c r="R122" s="218"/>
      <c r="S122" s="218"/>
      <c r="T122" s="218"/>
      <c r="U122" s="218"/>
      <c r="V122" s="218"/>
      <c r="W122" s="218"/>
      <c r="X122" s="218"/>
      <c r="Y122" s="218"/>
      <c r="Z122" s="218"/>
      <c r="AA122" s="218"/>
      <c r="AB122" s="218"/>
      <c r="AC122" s="218"/>
      <c r="AD122" s="218"/>
      <c r="AE122" s="218"/>
      <c r="AF122" s="218"/>
      <c r="AG122" s="218"/>
      <c r="AH122" s="218"/>
      <c r="AI122" s="218"/>
      <c r="AJ122" s="218"/>
      <c r="AK122" s="218"/>
      <c r="AL122" s="218"/>
      <c r="AM122" s="218"/>
      <c r="AN122" s="218"/>
      <c r="AO122" s="218"/>
      <c r="AP122" s="218"/>
      <c r="AQ122" s="218"/>
      <c r="AR122" s="218"/>
      <c r="AS122" s="218"/>
      <c r="AT122" s="218"/>
      <c r="AU122" s="218"/>
      <c r="AV122" s="218"/>
      <c r="AW122" s="218"/>
      <c r="AX122" s="218"/>
      <c r="AY122" s="218"/>
      <c r="AZ122" s="218"/>
      <c r="BA122" s="218"/>
      <c r="BB122" s="218"/>
    </row>
    <row r="123" spans="1:54" ht="12.75" hidden="1" x14ac:dyDescent="0.2">
      <c r="A123" s="234"/>
      <c r="B123" s="245"/>
      <c r="C123" s="218"/>
      <c r="D123" s="218"/>
      <c r="E123" s="218"/>
      <c r="F123" s="218"/>
      <c r="G123" s="218"/>
      <c r="H123" s="218"/>
      <c r="I123" s="218"/>
      <c r="J123" s="218"/>
      <c r="K123" s="218"/>
      <c r="L123" s="218"/>
      <c r="M123" s="218"/>
      <c r="N123" s="218"/>
      <c r="O123" s="218"/>
      <c r="P123" s="218"/>
      <c r="Q123" s="218"/>
      <c r="R123" s="218"/>
      <c r="S123" s="218"/>
      <c r="T123" s="218"/>
      <c r="U123" s="218"/>
      <c r="V123" s="218"/>
      <c r="W123" s="218"/>
      <c r="X123" s="218"/>
      <c r="Y123" s="218"/>
      <c r="Z123" s="218"/>
      <c r="AA123" s="218"/>
      <c r="AB123" s="218"/>
      <c r="AC123" s="218"/>
      <c r="AD123" s="218"/>
      <c r="AE123" s="218"/>
      <c r="AF123" s="218"/>
      <c r="AG123" s="218"/>
      <c r="AH123" s="218"/>
      <c r="AI123" s="218"/>
      <c r="AJ123" s="218"/>
      <c r="AK123" s="218"/>
      <c r="AL123" s="218"/>
      <c r="AM123" s="218"/>
      <c r="AN123" s="218"/>
      <c r="AO123" s="218"/>
      <c r="AP123" s="218"/>
      <c r="AQ123" s="218"/>
      <c r="AR123" s="218"/>
      <c r="AS123" s="218"/>
      <c r="AT123" s="218"/>
      <c r="AU123" s="218"/>
      <c r="AV123" s="218"/>
      <c r="AW123" s="218"/>
      <c r="AX123" s="218"/>
      <c r="AY123" s="218"/>
      <c r="AZ123" s="218"/>
      <c r="BA123" s="218"/>
      <c r="BB123" s="218"/>
    </row>
    <row r="124" spans="1:54" ht="12.75" hidden="1" x14ac:dyDescent="0.2">
      <c r="A124" s="235" t="s">
        <v>447</v>
      </c>
      <c r="B124" s="246"/>
      <c r="C124" s="218"/>
      <c r="D124" s="218"/>
      <c r="E124" s="218"/>
      <c r="F124" s="218"/>
      <c r="G124" s="218"/>
      <c r="H124" s="218"/>
      <c r="I124" s="218"/>
      <c r="J124" s="218"/>
      <c r="K124" s="218"/>
      <c r="L124" s="218"/>
      <c r="M124" s="218"/>
      <c r="N124" s="218"/>
      <c r="O124" s="218"/>
      <c r="P124" s="218"/>
      <c r="Q124" s="218"/>
      <c r="R124" s="218"/>
      <c r="S124" s="218"/>
      <c r="T124" s="218"/>
      <c r="U124" s="218"/>
      <c r="V124" s="218"/>
      <c r="W124" s="218"/>
      <c r="X124" s="218"/>
      <c r="Y124" s="218"/>
      <c r="Z124" s="218"/>
      <c r="AA124" s="218"/>
      <c r="AB124" s="218"/>
      <c r="AC124" s="218"/>
      <c r="AD124" s="218"/>
      <c r="AE124" s="218"/>
      <c r="AF124" s="218"/>
      <c r="AG124" s="218"/>
      <c r="AH124" s="218"/>
      <c r="AI124" s="218"/>
      <c r="AJ124" s="218"/>
      <c r="AK124" s="218"/>
      <c r="AL124" s="218"/>
      <c r="AM124" s="218"/>
      <c r="AN124" s="218"/>
      <c r="AO124" s="218"/>
      <c r="AP124" s="218"/>
      <c r="AQ124" s="218"/>
      <c r="AR124" s="218"/>
      <c r="AS124" s="218"/>
      <c r="AT124" s="218"/>
      <c r="AU124" s="218"/>
      <c r="AV124" s="218"/>
      <c r="AW124" s="218"/>
      <c r="AX124" s="218"/>
      <c r="AY124" s="218"/>
      <c r="AZ124" s="218"/>
      <c r="BA124" s="218"/>
      <c r="BB124" s="218"/>
    </row>
    <row r="125" spans="1:54" ht="15" hidden="1" x14ac:dyDescent="0.2">
      <c r="A125" s="363"/>
      <c r="B125" s="364">
        <v>2024</v>
      </c>
      <c r="C125" s="365">
        <v>2025</v>
      </c>
      <c r="D125" s="365">
        <v>2026</v>
      </c>
      <c r="E125" s="365">
        <v>2027</v>
      </c>
      <c r="F125" s="365">
        <v>2028</v>
      </c>
      <c r="G125" s="365">
        <v>2029</v>
      </c>
      <c r="H125" s="218"/>
      <c r="I125" s="218"/>
      <c r="J125" s="218"/>
      <c r="K125" s="218"/>
      <c r="L125" s="218"/>
      <c r="M125" s="218"/>
      <c r="N125" s="218"/>
      <c r="O125" s="218"/>
      <c r="P125" s="218"/>
      <c r="Q125" s="218"/>
      <c r="R125" s="218"/>
      <c r="S125" s="218"/>
      <c r="T125" s="218"/>
      <c r="U125" s="218"/>
      <c r="V125" s="218"/>
      <c r="W125" s="218"/>
      <c r="X125" s="218"/>
      <c r="Y125" s="218"/>
      <c r="Z125" s="218"/>
      <c r="AA125" s="218"/>
      <c r="AB125" s="218"/>
      <c r="AC125" s="218"/>
      <c r="AD125" s="218"/>
      <c r="AE125" s="218"/>
      <c r="AF125" s="218"/>
      <c r="AG125" s="218"/>
      <c r="AH125" s="218"/>
      <c r="AI125" s="218"/>
      <c r="AJ125" s="218"/>
      <c r="AK125" s="218"/>
      <c r="AL125" s="218"/>
      <c r="AM125" s="218"/>
      <c r="AN125" s="218"/>
      <c r="AO125" s="218"/>
      <c r="AP125" s="218"/>
      <c r="AQ125" s="218"/>
      <c r="AR125" s="218"/>
      <c r="AS125" s="218"/>
      <c r="AT125" s="218"/>
      <c r="AU125" s="218"/>
      <c r="AV125" s="218"/>
      <c r="AW125" s="218"/>
      <c r="AX125" s="218"/>
      <c r="AY125" s="218"/>
      <c r="AZ125" s="218"/>
      <c r="BA125" s="218"/>
      <c r="BB125" s="218"/>
    </row>
    <row r="126" spans="1:54" ht="12.75" hidden="1" x14ac:dyDescent="0.2">
      <c r="A126" s="366" t="s">
        <v>547</v>
      </c>
      <c r="B126" s="376">
        <v>2449.0500000000002</v>
      </c>
      <c r="C126" s="376">
        <v>2750.9</v>
      </c>
      <c r="D126" s="376">
        <v>3022.14</v>
      </c>
      <c r="E126" s="376">
        <v>3178.91</v>
      </c>
      <c r="F126" s="376">
        <v>3307.64</v>
      </c>
      <c r="G126" s="376">
        <v>3439.95</v>
      </c>
      <c r="H126" s="218"/>
      <c r="I126" s="218"/>
      <c r="J126" s="218"/>
      <c r="K126" s="218"/>
      <c r="L126" s="218"/>
      <c r="M126" s="218"/>
      <c r="N126" s="218"/>
      <c r="O126" s="218"/>
      <c r="P126" s="218"/>
      <c r="Q126" s="218"/>
      <c r="R126" s="218"/>
      <c r="S126" s="218"/>
      <c r="T126" s="218"/>
      <c r="U126" s="218"/>
      <c r="V126" s="218"/>
      <c r="W126" s="218"/>
      <c r="X126" s="218"/>
      <c r="Y126" s="218"/>
      <c r="Z126" s="218"/>
      <c r="AA126" s="218"/>
      <c r="AB126" s="218"/>
      <c r="AC126" s="218"/>
      <c r="AD126" s="218"/>
      <c r="AE126" s="218"/>
      <c r="AF126" s="218"/>
      <c r="AG126" s="218"/>
      <c r="AH126" s="218"/>
      <c r="AI126" s="218"/>
      <c r="AJ126" s="218"/>
      <c r="AK126" s="218"/>
      <c r="AL126" s="218"/>
      <c r="AM126" s="218"/>
      <c r="AN126" s="218"/>
      <c r="AO126" s="218"/>
      <c r="AP126" s="218"/>
      <c r="AQ126" s="218"/>
      <c r="AR126" s="218"/>
      <c r="AS126" s="218"/>
      <c r="AT126" s="218"/>
      <c r="AU126" s="218"/>
      <c r="AV126" s="218"/>
      <c r="AW126" s="218"/>
      <c r="AX126" s="218"/>
      <c r="AY126" s="218"/>
      <c r="AZ126" s="218"/>
      <c r="BA126" s="218"/>
      <c r="BB126" s="218"/>
    </row>
    <row r="127" spans="1:54" hidden="1" x14ac:dyDescent="0.2">
      <c r="A127" s="235" t="s">
        <v>448</v>
      </c>
      <c r="C127" s="242"/>
      <c r="D127" s="242"/>
      <c r="E127" s="242"/>
      <c r="F127" s="242"/>
      <c r="G127" s="242"/>
      <c r="H127" s="242"/>
      <c r="I127" s="242"/>
      <c r="J127" s="242"/>
      <c r="K127" s="242"/>
      <c r="L127" s="242"/>
      <c r="M127" s="242"/>
      <c r="N127" s="242"/>
      <c r="O127" s="242"/>
      <c r="P127" s="242"/>
      <c r="Q127" s="242"/>
      <c r="R127" s="242"/>
      <c r="S127" s="242"/>
      <c r="T127" s="242"/>
      <c r="U127" s="242"/>
      <c r="V127" s="242"/>
      <c r="W127" s="242"/>
      <c r="X127" s="242"/>
      <c r="Y127" s="242"/>
      <c r="Z127" s="242"/>
      <c r="AA127" s="242"/>
      <c r="AB127" s="242"/>
      <c r="AC127" s="242"/>
      <c r="AD127" s="242"/>
      <c r="AE127" s="242"/>
      <c r="AF127" s="242"/>
      <c r="AG127" s="242"/>
      <c r="AH127" s="242"/>
      <c r="AI127" s="242"/>
      <c r="AJ127" s="242"/>
      <c r="AK127" s="242"/>
      <c r="AL127" s="242"/>
      <c r="AM127" s="242"/>
      <c r="AN127" s="242"/>
      <c r="AO127" s="121"/>
      <c r="AP127" s="121"/>
      <c r="AQ127" s="242"/>
      <c r="AR127" s="242"/>
      <c r="AS127" s="242"/>
      <c r="AT127" s="242"/>
      <c r="AU127" s="242"/>
      <c r="AV127" s="242"/>
      <c r="AW127" s="242"/>
      <c r="AX127" s="242"/>
      <c r="AY127" s="242"/>
      <c r="AZ127" s="242"/>
      <c r="BA127" s="242"/>
      <c r="BB127" s="242"/>
    </row>
    <row r="128" spans="1:54" ht="12.75" hidden="1" x14ac:dyDescent="0.2">
      <c r="A128" s="235"/>
      <c r="B128" s="247">
        <v>2023</v>
      </c>
      <c r="C128" s="247">
        <f>B128+1</f>
        <v>2024</v>
      </c>
      <c r="D128" s="247">
        <f t="shared" ref="D128:AN128" si="40">C128+1</f>
        <v>2025</v>
      </c>
      <c r="E128" s="247">
        <f t="shared" si="40"/>
        <v>2026</v>
      </c>
      <c r="F128" s="247">
        <f t="shared" si="40"/>
        <v>2027</v>
      </c>
      <c r="G128" s="247">
        <f t="shared" si="40"/>
        <v>2028</v>
      </c>
      <c r="H128" s="247">
        <f t="shared" si="40"/>
        <v>2029</v>
      </c>
      <c r="I128" s="247">
        <f t="shared" si="40"/>
        <v>2030</v>
      </c>
      <c r="J128" s="247">
        <f t="shared" si="40"/>
        <v>2031</v>
      </c>
      <c r="K128" s="247">
        <f t="shared" si="40"/>
        <v>2032</v>
      </c>
      <c r="L128" s="247">
        <f t="shared" si="40"/>
        <v>2033</v>
      </c>
      <c r="M128" s="247">
        <f t="shared" si="40"/>
        <v>2034</v>
      </c>
      <c r="N128" s="247">
        <f t="shared" si="40"/>
        <v>2035</v>
      </c>
      <c r="O128" s="247">
        <f t="shared" si="40"/>
        <v>2036</v>
      </c>
      <c r="P128" s="247">
        <f t="shared" si="40"/>
        <v>2037</v>
      </c>
      <c r="Q128" s="247">
        <f t="shared" si="40"/>
        <v>2038</v>
      </c>
      <c r="R128" s="247">
        <f t="shared" si="40"/>
        <v>2039</v>
      </c>
      <c r="S128" s="247">
        <f t="shared" si="40"/>
        <v>2040</v>
      </c>
      <c r="T128" s="247">
        <f t="shared" si="40"/>
        <v>2041</v>
      </c>
      <c r="U128" s="247">
        <f t="shared" si="40"/>
        <v>2042</v>
      </c>
      <c r="V128" s="247">
        <f t="shared" si="40"/>
        <v>2043</v>
      </c>
      <c r="W128" s="247">
        <f t="shared" si="40"/>
        <v>2044</v>
      </c>
      <c r="X128" s="247">
        <f t="shared" si="40"/>
        <v>2045</v>
      </c>
      <c r="Y128" s="247">
        <f t="shared" si="40"/>
        <v>2046</v>
      </c>
      <c r="Z128" s="247">
        <f t="shared" si="40"/>
        <v>2047</v>
      </c>
      <c r="AA128" s="247">
        <f t="shared" si="40"/>
        <v>2048</v>
      </c>
      <c r="AB128" s="247">
        <f t="shared" si="40"/>
        <v>2049</v>
      </c>
      <c r="AC128" s="247">
        <f t="shared" si="40"/>
        <v>2050</v>
      </c>
      <c r="AD128" s="247">
        <f t="shared" si="40"/>
        <v>2051</v>
      </c>
      <c r="AE128" s="247">
        <f t="shared" si="40"/>
        <v>2052</v>
      </c>
      <c r="AF128" s="247">
        <f t="shared" si="40"/>
        <v>2053</v>
      </c>
      <c r="AG128" s="247">
        <f t="shared" si="40"/>
        <v>2054</v>
      </c>
      <c r="AH128" s="247">
        <f t="shared" si="40"/>
        <v>2055</v>
      </c>
      <c r="AI128" s="247">
        <f t="shared" si="40"/>
        <v>2056</v>
      </c>
      <c r="AJ128" s="247">
        <f t="shared" si="40"/>
        <v>2057</v>
      </c>
      <c r="AK128" s="247">
        <f t="shared" si="40"/>
        <v>2058</v>
      </c>
      <c r="AL128" s="247">
        <f t="shared" si="40"/>
        <v>2059</v>
      </c>
      <c r="AM128" s="247">
        <f t="shared" si="40"/>
        <v>2060</v>
      </c>
      <c r="AN128" s="247">
        <f t="shared" si="40"/>
        <v>2061</v>
      </c>
      <c r="AO128" s="121"/>
      <c r="AP128" s="121"/>
      <c r="AQ128" s="121"/>
      <c r="AR128" s="121"/>
      <c r="AS128" s="121"/>
    </row>
    <row r="129" spans="1:71" ht="12.75" hidden="1" x14ac:dyDescent="0.2">
      <c r="A129" s="235" t="s">
        <v>449</v>
      </c>
      <c r="B129" s="368">
        <v>9.0964662608273128E-2</v>
      </c>
      <c r="C129" s="368">
        <v>9.1135032622053413E-2</v>
      </c>
      <c r="D129" s="369">
        <v>7.8163170639641913E-2</v>
      </c>
      <c r="E129" s="368">
        <v>5.2628968689616612E-2</v>
      </c>
      <c r="F129" s="368">
        <v>4.4208979893394937E-2</v>
      </c>
      <c r="G129" s="368">
        <f>F129</f>
        <v>4.4208979893394937E-2</v>
      </c>
      <c r="H129" s="309">
        <f>G129</f>
        <v>4.4208979893394937E-2</v>
      </c>
      <c r="I129" s="309">
        <f t="shared" ref="I129:AN129" si="41">H129</f>
        <v>4.4208979893394937E-2</v>
      </c>
      <c r="J129" s="309">
        <f t="shared" si="41"/>
        <v>4.4208979893394937E-2</v>
      </c>
      <c r="K129" s="309">
        <f t="shared" si="41"/>
        <v>4.4208979893394937E-2</v>
      </c>
      <c r="L129" s="309">
        <f t="shared" si="41"/>
        <v>4.4208979893394937E-2</v>
      </c>
      <c r="M129" s="309">
        <f t="shared" si="41"/>
        <v>4.4208979893394937E-2</v>
      </c>
      <c r="N129" s="309">
        <f t="shared" si="41"/>
        <v>4.4208979893394937E-2</v>
      </c>
      <c r="O129" s="309">
        <f t="shared" si="41"/>
        <v>4.4208979893394937E-2</v>
      </c>
      <c r="P129" s="309">
        <f t="shared" si="41"/>
        <v>4.4208979893394937E-2</v>
      </c>
      <c r="Q129" s="309">
        <f t="shared" si="41"/>
        <v>4.4208979893394937E-2</v>
      </c>
      <c r="R129" s="309">
        <f t="shared" si="41"/>
        <v>4.4208979893394937E-2</v>
      </c>
      <c r="S129" s="309">
        <f t="shared" si="41"/>
        <v>4.4208979893394937E-2</v>
      </c>
      <c r="T129" s="309">
        <f t="shared" si="41"/>
        <v>4.4208979893394937E-2</v>
      </c>
      <c r="U129" s="309">
        <f t="shared" si="41"/>
        <v>4.4208979893394937E-2</v>
      </c>
      <c r="V129" s="309">
        <f t="shared" si="41"/>
        <v>4.4208979893394937E-2</v>
      </c>
      <c r="W129" s="309">
        <f t="shared" si="41"/>
        <v>4.4208979893394937E-2</v>
      </c>
      <c r="X129" s="309">
        <f t="shared" si="41"/>
        <v>4.4208979893394937E-2</v>
      </c>
      <c r="Y129" s="309">
        <f t="shared" si="41"/>
        <v>4.4208979893394937E-2</v>
      </c>
      <c r="Z129" s="309">
        <f t="shared" si="41"/>
        <v>4.4208979893394937E-2</v>
      </c>
      <c r="AA129" s="309">
        <f t="shared" si="41"/>
        <v>4.4208979893394937E-2</v>
      </c>
      <c r="AB129" s="309">
        <f t="shared" si="41"/>
        <v>4.4208979893394937E-2</v>
      </c>
      <c r="AC129" s="309">
        <f t="shared" si="41"/>
        <v>4.4208979893394937E-2</v>
      </c>
      <c r="AD129" s="309">
        <f t="shared" si="41"/>
        <v>4.4208979893394937E-2</v>
      </c>
      <c r="AE129" s="309">
        <f t="shared" si="41"/>
        <v>4.4208979893394937E-2</v>
      </c>
      <c r="AF129" s="309">
        <f t="shared" si="41"/>
        <v>4.4208979893394937E-2</v>
      </c>
      <c r="AG129" s="309">
        <f t="shared" si="41"/>
        <v>4.4208979893394937E-2</v>
      </c>
      <c r="AH129" s="309">
        <f t="shared" si="41"/>
        <v>4.4208979893394937E-2</v>
      </c>
      <c r="AI129" s="309">
        <f t="shared" si="41"/>
        <v>4.4208979893394937E-2</v>
      </c>
      <c r="AJ129" s="309">
        <f t="shared" si="41"/>
        <v>4.4208979893394937E-2</v>
      </c>
      <c r="AK129" s="309">
        <f t="shared" si="41"/>
        <v>4.4208979893394937E-2</v>
      </c>
      <c r="AL129" s="309">
        <f t="shared" si="41"/>
        <v>4.4208979893394937E-2</v>
      </c>
      <c r="AM129" s="309">
        <f t="shared" si="41"/>
        <v>4.4208979893394937E-2</v>
      </c>
      <c r="AN129" s="309">
        <f t="shared" si="41"/>
        <v>4.4208979893394937E-2</v>
      </c>
      <c r="AO129" s="121"/>
      <c r="AP129" s="121"/>
      <c r="AQ129" s="121"/>
      <c r="AR129" s="121"/>
      <c r="AS129" s="121"/>
    </row>
    <row r="130" spans="1:71" s="183" customFormat="1" ht="15" hidden="1" x14ac:dyDescent="0.2">
      <c r="A130" s="235" t="s">
        <v>450</v>
      </c>
      <c r="B130" s="310"/>
      <c r="C130" s="310"/>
      <c r="D130" s="369">
        <f>D129</f>
        <v>7.8163170639641913E-2</v>
      </c>
      <c r="E130" s="310">
        <f>(1+D130)*(1+E129)-1</f>
        <v>0.13490578638953354</v>
      </c>
      <c r="F130" s="310">
        <f t="shared" ref="F130:AN130" si="42">(1+E130)*(1+F129)-1</f>
        <v>0.18507881348092603</v>
      </c>
      <c r="G130" s="310">
        <f>(1+F130)*(1+G129)-1</f>
        <v>0.23746993891819246</v>
      </c>
      <c r="H130" s="310">
        <f t="shared" si="42"/>
        <v>0.29217722256650736</v>
      </c>
      <c r="I130" s="310">
        <f t="shared" si="42"/>
        <v>0.34930305941765294</v>
      </c>
      <c r="J130" s="310">
        <f t="shared" si="42"/>
        <v>0.40895437124154421</v>
      </c>
      <c r="K130" s="310">
        <f t="shared" si="42"/>
        <v>0.47124280671047258</v>
      </c>
      <c r="L130" s="310">
        <f t="shared" si="42"/>
        <v>0.53628495037063773</v>
      </c>
      <c r="M130" s="310">
        <f t="shared" si="42"/>
        <v>0.60420254085209835</v>
      </c>
      <c r="N130" s="310">
        <f t="shared" si="42"/>
        <v>0.67512269872556185</v>
      </c>
      <c r="O130" s="310">
        <f t="shared" si="42"/>
        <v>0.74917816443248952</v>
      </c>
      <c r="P130" s="310">
        <f t="shared" si="42"/>
        <v>0.82650754673385074</v>
      </c>
      <c r="Q130" s="310">
        <f t="shared" si="42"/>
        <v>0.90725558214254165</v>
      </c>
      <c r="R130" s="310">
        <f t="shared" si="42"/>
        <v>0.99157340582504649</v>
      </c>
      <c r="S130" s="310">
        <f t="shared" si="42"/>
        <v>1.079618834479386</v>
      </c>
      <c r="T130" s="310">
        <f t="shared" si="42"/>
        <v>1.1715566617188107</v>
      </c>
      <c r="U130" s="310">
        <f t="shared" si="42"/>
        <v>1.2675589665141054</v>
      </c>
      <c r="V130" s="310">
        <f t="shared" si="42"/>
        <v>1.3678054352718148</v>
      </c>
      <c r="W130" s="310">
        <f t="shared" si="42"/>
        <v>1.4724836981512177</v>
      </c>
      <c r="X130" s="310">
        <f t="shared" si="42"/>
        <v>1.5817896802495315</v>
      </c>
      <c r="Y130" s="310">
        <f t="shared" si="42"/>
        <v>1.6959279683126574</v>
      </c>
      <c r="Z130" s="310">
        <f t="shared" si="42"/>
        <v>1.8151121936578325</v>
      </c>
      <c r="AA130" s="310">
        <f t="shared" si="42"/>
        <v>1.9395654320249025</v>
      </c>
      <c r="AB130" s="310">
        <f t="shared" si="42"/>
        <v>2.0695206211046102</v>
      </c>
      <c r="AC130" s="310">
        <f t="shared" si="42"/>
        <v>2.2052209965253851</v>
      </c>
      <c r="AD130" s="310">
        <f t="shared" si="42"/>
        <v>2.3469205471146628</v>
      </c>
      <c r="AE130" s="310">
        <f t="shared" si="42"/>
        <v>2.4948844902868452</v>
      </c>
      <c r="AF130" s="310">
        <f t="shared" si="42"/>
        <v>2.6493897684476742</v>
      </c>
      <c r="AG130" s="310">
        <f t="shared" si="42"/>
        <v>2.8107255673441385</v>
      </c>
      <c r="AH130" s="310">
        <f t="shared" si="42"/>
        <v>2.9791938573301016</v>
      </c>
      <c r="AI130" s="310">
        <f t="shared" si="42"/>
        <v>3.1551099585607281</v>
      </c>
      <c r="AJ130" s="310">
        <f t="shared" si="42"/>
        <v>3.3388031311735844</v>
      </c>
      <c r="AK130" s="310">
        <f t="shared" si="42"/>
        <v>3.5306171915610358</v>
      </c>
      <c r="AL130" s="310">
        <f t="shared" si="42"/>
        <v>3.7309111558874273</v>
      </c>
      <c r="AM130" s="310">
        <f t="shared" si="42"/>
        <v>3.9400599120554922</v>
      </c>
      <c r="AN130" s="310">
        <f t="shared" si="42"/>
        <v>4.1584549213797199</v>
      </c>
    </row>
    <row r="131" spans="1:71" s="183" customFormat="1" hidden="1" x14ac:dyDescent="0.2">
      <c r="A131" s="249"/>
      <c r="B131" s="248"/>
      <c r="C131" s="250"/>
      <c r="D131" s="250"/>
      <c r="E131" s="250"/>
      <c r="F131" s="250"/>
      <c r="G131" s="250"/>
      <c r="H131" s="250"/>
      <c r="I131" s="250"/>
      <c r="J131" s="250"/>
      <c r="K131" s="250"/>
      <c r="L131" s="250"/>
      <c r="M131" s="250"/>
      <c r="N131" s="250"/>
      <c r="O131" s="250"/>
      <c r="P131" s="250"/>
      <c r="Q131" s="250"/>
      <c r="R131" s="250"/>
      <c r="S131" s="250"/>
      <c r="T131" s="250"/>
      <c r="U131" s="250"/>
      <c r="V131" s="250"/>
      <c r="W131" s="250"/>
      <c r="X131" s="250"/>
      <c r="Y131" s="250"/>
      <c r="Z131" s="250"/>
      <c r="AA131" s="250"/>
      <c r="AB131" s="250"/>
      <c r="AC131" s="250"/>
      <c r="AD131" s="250"/>
      <c r="AE131" s="250"/>
      <c r="AF131" s="250"/>
      <c r="AG131" s="250"/>
      <c r="AH131" s="250"/>
      <c r="AI131" s="250"/>
      <c r="AJ131" s="250"/>
      <c r="AK131" s="250"/>
      <c r="AL131" s="250"/>
      <c r="AM131" s="250"/>
      <c r="AN131" s="250"/>
    </row>
    <row r="132" spans="1:71" ht="12.75" hidden="1" x14ac:dyDescent="0.2">
      <c r="A132" s="234"/>
      <c r="B132" s="308">
        <v>2023</v>
      </c>
      <c r="C132" s="308">
        <f>B132+1</f>
        <v>2024</v>
      </c>
      <c r="D132" s="370">
        <f t="shared" ref="D132:S133" si="43">C132+1</f>
        <v>2025</v>
      </c>
      <c r="E132" s="308">
        <f t="shared" si="43"/>
        <v>2026</v>
      </c>
      <c r="F132" s="308">
        <f t="shared" si="43"/>
        <v>2027</v>
      </c>
      <c r="G132" s="308">
        <f t="shared" si="43"/>
        <v>2028</v>
      </c>
      <c r="H132" s="308">
        <f t="shared" si="43"/>
        <v>2029</v>
      </c>
      <c r="I132" s="308">
        <f t="shared" si="43"/>
        <v>2030</v>
      </c>
      <c r="J132" s="308">
        <f t="shared" si="43"/>
        <v>2031</v>
      </c>
      <c r="K132" s="308">
        <f t="shared" si="43"/>
        <v>2032</v>
      </c>
      <c r="L132" s="308">
        <f t="shared" si="43"/>
        <v>2033</v>
      </c>
      <c r="M132" s="308">
        <f t="shared" si="43"/>
        <v>2034</v>
      </c>
      <c r="N132" s="308">
        <f t="shared" si="43"/>
        <v>2035</v>
      </c>
      <c r="O132" s="308">
        <f t="shared" si="43"/>
        <v>2036</v>
      </c>
      <c r="P132" s="308">
        <f t="shared" si="43"/>
        <v>2037</v>
      </c>
      <c r="Q132" s="308">
        <f t="shared" si="43"/>
        <v>2038</v>
      </c>
      <c r="R132" s="308">
        <f t="shared" si="43"/>
        <v>2039</v>
      </c>
      <c r="S132" s="308">
        <f t="shared" si="43"/>
        <v>2040</v>
      </c>
      <c r="T132" s="308">
        <f t="shared" ref="T132:AI133" si="44">S132+1</f>
        <v>2041</v>
      </c>
      <c r="U132" s="308">
        <f t="shared" si="44"/>
        <v>2042</v>
      </c>
      <c r="V132" s="308">
        <f t="shared" si="44"/>
        <v>2043</v>
      </c>
      <c r="W132" s="308">
        <f t="shared" si="44"/>
        <v>2044</v>
      </c>
      <c r="X132" s="308">
        <f t="shared" si="44"/>
        <v>2045</v>
      </c>
      <c r="Y132" s="308">
        <f t="shared" si="44"/>
        <v>2046</v>
      </c>
      <c r="Z132" s="308">
        <f t="shared" si="44"/>
        <v>2047</v>
      </c>
      <c r="AA132" s="308">
        <f t="shared" si="44"/>
        <v>2048</v>
      </c>
      <c r="AB132" s="308">
        <f t="shared" si="44"/>
        <v>2049</v>
      </c>
      <c r="AC132" s="308">
        <f t="shared" si="44"/>
        <v>2050</v>
      </c>
      <c r="AD132" s="308">
        <f t="shared" si="44"/>
        <v>2051</v>
      </c>
      <c r="AE132" s="308">
        <f t="shared" si="44"/>
        <v>2052</v>
      </c>
      <c r="AF132" s="308">
        <f t="shared" si="44"/>
        <v>2053</v>
      </c>
      <c r="AG132" s="308">
        <f t="shared" si="44"/>
        <v>2054</v>
      </c>
      <c r="AH132" s="308">
        <f t="shared" si="44"/>
        <v>2055</v>
      </c>
      <c r="AI132" s="308">
        <f t="shared" si="44"/>
        <v>2056</v>
      </c>
      <c r="AJ132" s="308">
        <f t="shared" ref="AJ132:AN133" si="45">AI132+1</f>
        <v>2057</v>
      </c>
      <c r="AK132" s="308">
        <f t="shared" si="45"/>
        <v>2058</v>
      </c>
      <c r="AL132" s="308">
        <f t="shared" si="45"/>
        <v>2059</v>
      </c>
      <c r="AM132" s="308">
        <f t="shared" si="45"/>
        <v>2060</v>
      </c>
      <c r="AN132" s="308">
        <f t="shared" si="45"/>
        <v>2061</v>
      </c>
      <c r="AO132" s="218"/>
      <c r="AP132" s="218"/>
      <c r="AQ132" s="218"/>
      <c r="AR132" s="218"/>
      <c r="AS132" s="218"/>
      <c r="AT132" s="218"/>
      <c r="AU132" s="218"/>
      <c r="AV132" s="218"/>
      <c r="AW132" s="218"/>
      <c r="AX132" s="218"/>
      <c r="AY132" s="218"/>
      <c r="AZ132" s="218"/>
      <c r="BA132" s="218"/>
      <c r="BB132" s="218"/>
    </row>
    <row r="133" spans="1:71" hidden="1" x14ac:dyDescent="0.2">
      <c r="A133" s="234"/>
      <c r="B133" s="311">
        <v>1</v>
      </c>
      <c r="C133" s="311">
        <v>0</v>
      </c>
      <c r="D133" s="371">
        <v>1</v>
      </c>
      <c r="E133" s="311">
        <f t="shared" si="43"/>
        <v>2</v>
      </c>
      <c r="F133" s="311">
        <f t="shared" si="43"/>
        <v>3</v>
      </c>
      <c r="G133" s="311">
        <f t="shared" si="43"/>
        <v>4</v>
      </c>
      <c r="H133" s="311">
        <f t="shared" si="43"/>
        <v>5</v>
      </c>
      <c r="I133" s="311">
        <f t="shared" si="43"/>
        <v>6</v>
      </c>
      <c r="J133" s="311">
        <f t="shared" si="43"/>
        <v>7</v>
      </c>
      <c r="K133" s="311">
        <f t="shared" si="43"/>
        <v>8</v>
      </c>
      <c r="L133" s="311">
        <f t="shared" si="43"/>
        <v>9</v>
      </c>
      <c r="M133" s="311">
        <f t="shared" si="43"/>
        <v>10</v>
      </c>
      <c r="N133" s="311">
        <f t="shared" si="43"/>
        <v>11</v>
      </c>
      <c r="O133" s="311">
        <f t="shared" si="43"/>
        <v>12</v>
      </c>
      <c r="P133" s="311">
        <f t="shared" si="43"/>
        <v>13</v>
      </c>
      <c r="Q133" s="311">
        <f t="shared" si="43"/>
        <v>14</v>
      </c>
      <c r="R133" s="311">
        <f t="shared" si="43"/>
        <v>15</v>
      </c>
      <c r="S133" s="311">
        <f t="shared" si="43"/>
        <v>16</v>
      </c>
      <c r="T133" s="311">
        <f t="shared" si="44"/>
        <v>17</v>
      </c>
      <c r="U133" s="311">
        <f t="shared" si="44"/>
        <v>18</v>
      </c>
      <c r="V133" s="311">
        <f t="shared" si="44"/>
        <v>19</v>
      </c>
      <c r="W133" s="311">
        <f t="shared" si="44"/>
        <v>20</v>
      </c>
      <c r="X133" s="311">
        <f t="shared" si="44"/>
        <v>21</v>
      </c>
      <c r="Y133" s="311">
        <f t="shared" si="44"/>
        <v>22</v>
      </c>
      <c r="Z133" s="311">
        <f t="shared" si="44"/>
        <v>23</v>
      </c>
      <c r="AA133" s="311">
        <f t="shared" si="44"/>
        <v>24</v>
      </c>
      <c r="AB133" s="311">
        <f t="shared" si="44"/>
        <v>25</v>
      </c>
      <c r="AC133" s="311">
        <f t="shared" si="44"/>
        <v>26</v>
      </c>
      <c r="AD133" s="311">
        <f t="shared" si="44"/>
        <v>27</v>
      </c>
      <c r="AE133" s="311">
        <f t="shared" si="44"/>
        <v>28</v>
      </c>
      <c r="AF133" s="311">
        <f t="shared" si="44"/>
        <v>29</v>
      </c>
      <c r="AG133" s="311">
        <f t="shared" si="44"/>
        <v>30</v>
      </c>
      <c r="AH133" s="311">
        <f t="shared" si="44"/>
        <v>31</v>
      </c>
      <c r="AI133" s="311">
        <f t="shared" si="44"/>
        <v>32</v>
      </c>
      <c r="AJ133" s="311">
        <f t="shared" si="45"/>
        <v>33</v>
      </c>
      <c r="AK133" s="311">
        <f t="shared" si="45"/>
        <v>34</v>
      </c>
      <c r="AL133" s="311">
        <f t="shared" si="45"/>
        <v>35</v>
      </c>
      <c r="AM133" s="311">
        <f t="shared" si="45"/>
        <v>36</v>
      </c>
      <c r="AN133" s="311">
        <f t="shared" si="45"/>
        <v>37</v>
      </c>
      <c r="AO133" s="218"/>
      <c r="AP133" s="218"/>
      <c r="AQ133" s="218"/>
      <c r="AR133" s="218"/>
      <c r="AS133" s="218"/>
      <c r="AT133" s="218"/>
      <c r="AU133" s="218"/>
      <c r="AV133" s="218"/>
      <c r="AW133" s="218"/>
      <c r="AX133" s="218"/>
      <c r="AY133" s="218"/>
      <c r="AZ133" s="218"/>
      <c r="BA133" s="218"/>
      <c r="BB133" s="218"/>
    </row>
    <row r="134" spans="1:71" ht="15" hidden="1" x14ac:dyDescent="0.2">
      <c r="A134" s="234"/>
      <c r="B134" s="312">
        <v>0.5</v>
      </c>
      <c r="C134" s="312">
        <f>AVERAGE(B133:C133)</f>
        <v>0.5</v>
      </c>
      <c r="D134" s="372">
        <f>AVERAGE(C133:D133)</f>
        <v>0.5</v>
      </c>
      <c r="E134" s="312">
        <f>AVERAGE(D133:E133)</f>
        <v>1.5</v>
      </c>
      <c r="F134" s="312">
        <f t="shared" ref="F134:AN134" si="46">AVERAGE(E133:F133)</f>
        <v>2.5</v>
      </c>
      <c r="G134" s="312">
        <f t="shared" si="46"/>
        <v>3.5</v>
      </c>
      <c r="H134" s="312">
        <f t="shared" si="46"/>
        <v>4.5</v>
      </c>
      <c r="I134" s="312">
        <f t="shared" si="46"/>
        <v>5.5</v>
      </c>
      <c r="J134" s="312">
        <f t="shared" si="46"/>
        <v>6.5</v>
      </c>
      <c r="K134" s="312">
        <f t="shared" si="46"/>
        <v>7.5</v>
      </c>
      <c r="L134" s="312">
        <f t="shared" si="46"/>
        <v>8.5</v>
      </c>
      <c r="M134" s="312">
        <f t="shared" si="46"/>
        <v>9.5</v>
      </c>
      <c r="N134" s="312">
        <f t="shared" si="46"/>
        <v>10.5</v>
      </c>
      <c r="O134" s="312">
        <f t="shared" si="46"/>
        <v>11.5</v>
      </c>
      <c r="P134" s="312">
        <f t="shared" si="46"/>
        <v>12.5</v>
      </c>
      <c r="Q134" s="312">
        <f t="shared" si="46"/>
        <v>13.5</v>
      </c>
      <c r="R134" s="312">
        <f t="shared" si="46"/>
        <v>14.5</v>
      </c>
      <c r="S134" s="312">
        <f t="shared" si="46"/>
        <v>15.5</v>
      </c>
      <c r="T134" s="312">
        <f t="shared" si="46"/>
        <v>16.5</v>
      </c>
      <c r="U134" s="312">
        <f t="shared" si="46"/>
        <v>17.5</v>
      </c>
      <c r="V134" s="312">
        <f t="shared" si="46"/>
        <v>18.5</v>
      </c>
      <c r="W134" s="312">
        <f t="shared" si="46"/>
        <v>19.5</v>
      </c>
      <c r="X134" s="312">
        <f t="shared" si="46"/>
        <v>20.5</v>
      </c>
      <c r="Y134" s="312">
        <f t="shared" si="46"/>
        <v>21.5</v>
      </c>
      <c r="Z134" s="312">
        <f t="shared" si="46"/>
        <v>22.5</v>
      </c>
      <c r="AA134" s="312">
        <f t="shared" si="46"/>
        <v>23.5</v>
      </c>
      <c r="AB134" s="312">
        <f t="shared" si="46"/>
        <v>24.5</v>
      </c>
      <c r="AC134" s="312">
        <f t="shared" si="46"/>
        <v>25.5</v>
      </c>
      <c r="AD134" s="312">
        <f t="shared" si="46"/>
        <v>26.5</v>
      </c>
      <c r="AE134" s="312">
        <f t="shared" si="46"/>
        <v>27.5</v>
      </c>
      <c r="AF134" s="312">
        <f t="shared" si="46"/>
        <v>28.5</v>
      </c>
      <c r="AG134" s="312">
        <f t="shared" si="46"/>
        <v>29.5</v>
      </c>
      <c r="AH134" s="312">
        <f t="shared" si="46"/>
        <v>30.5</v>
      </c>
      <c r="AI134" s="312">
        <f t="shared" si="46"/>
        <v>31.5</v>
      </c>
      <c r="AJ134" s="312">
        <f t="shared" si="46"/>
        <v>32.5</v>
      </c>
      <c r="AK134" s="312">
        <f t="shared" si="46"/>
        <v>33.5</v>
      </c>
      <c r="AL134" s="312">
        <f t="shared" si="46"/>
        <v>34.5</v>
      </c>
      <c r="AM134" s="312">
        <f t="shared" si="46"/>
        <v>35.5</v>
      </c>
      <c r="AN134" s="312">
        <f t="shared" si="46"/>
        <v>36.5</v>
      </c>
      <c r="AO134" s="218"/>
      <c r="AP134" s="218"/>
      <c r="AQ134" s="218"/>
      <c r="AR134" s="218"/>
      <c r="AS134" s="218"/>
      <c r="AT134" s="218"/>
      <c r="AU134" s="218"/>
      <c r="AV134" s="218"/>
      <c r="AW134" s="218"/>
      <c r="AX134" s="218"/>
      <c r="AY134" s="218"/>
      <c r="AZ134" s="218"/>
      <c r="BA134" s="218"/>
      <c r="BB134" s="218"/>
    </row>
    <row r="135" spans="1:71" ht="12.75" hidden="1" x14ac:dyDescent="0.2">
      <c r="A135" s="234"/>
      <c r="B135" s="218"/>
      <c r="C135" s="218"/>
      <c r="D135" s="218"/>
      <c r="E135" s="218"/>
      <c r="F135" s="218"/>
      <c r="G135" s="218"/>
      <c r="H135" s="218"/>
      <c r="I135" s="218"/>
      <c r="J135" s="218"/>
      <c r="K135" s="218"/>
      <c r="L135" s="218"/>
      <c r="M135" s="218"/>
      <c r="N135" s="218"/>
      <c r="O135" s="218"/>
      <c r="P135" s="218"/>
      <c r="Q135" s="218"/>
      <c r="R135" s="218"/>
      <c r="S135" s="218"/>
      <c r="T135" s="218"/>
      <c r="U135" s="218"/>
      <c r="V135" s="218"/>
      <c r="W135" s="218"/>
      <c r="X135" s="218"/>
      <c r="Y135" s="218"/>
      <c r="Z135" s="218"/>
      <c r="AA135" s="218"/>
      <c r="AB135" s="218"/>
      <c r="AC135" s="218"/>
      <c r="AD135" s="218"/>
      <c r="AE135" s="218"/>
      <c r="AF135" s="218"/>
      <c r="AG135" s="218"/>
      <c r="AH135" s="218"/>
      <c r="AI135" s="218"/>
      <c r="AJ135" s="218"/>
      <c r="AK135" s="218"/>
      <c r="AL135" s="218"/>
      <c r="AM135" s="218"/>
      <c r="AN135" s="218"/>
      <c r="AO135" s="218"/>
      <c r="AP135" s="218"/>
      <c r="AQ135" s="218"/>
      <c r="AR135" s="218"/>
      <c r="AS135" s="218"/>
      <c r="AT135" s="218"/>
      <c r="AU135" s="218"/>
      <c r="AV135" s="218"/>
      <c r="AW135" s="218"/>
      <c r="AX135" s="218"/>
      <c r="AY135" s="218"/>
      <c r="AZ135" s="218"/>
      <c r="BA135" s="218"/>
      <c r="BB135" s="218"/>
    </row>
    <row r="136" spans="1:71" ht="12.75" hidden="1" x14ac:dyDescent="0.2">
      <c r="A136" s="234"/>
      <c r="B136" s="218"/>
      <c r="C136" s="218"/>
      <c r="D136" s="218"/>
      <c r="E136" s="218"/>
      <c r="F136" s="218"/>
      <c r="G136" s="218"/>
      <c r="H136" s="218"/>
      <c r="I136" s="218"/>
      <c r="J136" s="218"/>
      <c r="K136" s="218"/>
      <c r="L136" s="218"/>
      <c r="M136" s="218"/>
      <c r="N136" s="218"/>
      <c r="O136" s="218"/>
      <c r="P136" s="218"/>
      <c r="Q136" s="218"/>
      <c r="R136" s="218"/>
      <c r="S136" s="218"/>
      <c r="T136" s="218"/>
      <c r="U136" s="218"/>
      <c r="V136" s="218"/>
      <c r="W136" s="218"/>
      <c r="X136" s="218"/>
      <c r="Y136" s="218"/>
      <c r="Z136" s="218"/>
      <c r="AA136" s="218"/>
      <c r="AB136" s="218"/>
      <c r="AC136" s="218"/>
      <c r="AD136" s="218"/>
      <c r="AE136" s="218"/>
      <c r="AF136" s="218"/>
      <c r="AG136" s="218"/>
      <c r="AH136" s="218"/>
      <c r="AI136" s="218"/>
      <c r="AJ136" s="218"/>
      <c r="AK136" s="218"/>
      <c r="AL136" s="218"/>
      <c r="AM136" s="218"/>
      <c r="AN136" s="218"/>
      <c r="AO136" s="218"/>
      <c r="AP136" s="218"/>
      <c r="AQ136" s="218"/>
      <c r="AR136" s="218"/>
      <c r="AS136" s="218"/>
      <c r="AT136" s="218"/>
      <c r="AU136" s="218"/>
      <c r="AV136" s="218"/>
      <c r="AW136" s="218"/>
      <c r="AX136" s="218"/>
      <c r="AY136" s="218"/>
      <c r="AZ136" s="218"/>
      <c r="BA136" s="218"/>
      <c r="BB136" s="218"/>
    </row>
    <row r="137" spans="1:71" ht="12.75" hidden="1" x14ac:dyDescent="0.2">
      <c r="A137" s="234"/>
      <c r="B137" s="218"/>
      <c r="C137" s="218"/>
      <c r="D137" s="218"/>
      <c r="E137" s="218"/>
      <c r="F137" s="218"/>
      <c r="G137" s="218"/>
      <c r="H137" s="218"/>
      <c r="I137" s="218"/>
      <c r="J137" s="218"/>
      <c r="K137" s="218"/>
      <c r="L137" s="218"/>
      <c r="M137" s="218"/>
      <c r="N137" s="218"/>
      <c r="O137" s="218"/>
      <c r="P137" s="218"/>
      <c r="Q137" s="218"/>
      <c r="R137" s="218"/>
      <c r="S137" s="218"/>
      <c r="T137" s="218"/>
      <c r="U137" s="218"/>
      <c r="V137" s="218"/>
      <c r="W137" s="218"/>
      <c r="X137" s="218"/>
      <c r="Y137" s="218"/>
      <c r="Z137" s="218"/>
      <c r="AA137" s="218"/>
      <c r="AB137" s="218"/>
      <c r="AC137" s="218"/>
      <c r="AD137" s="218"/>
      <c r="AE137" s="218"/>
      <c r="AF137" s="218"/>
      <c r="AG137" s="218"/>
      <c r="AH137" s="218"/>
      <c r="AI137" s="218"/>
      <c r="AJ137" s="218"/>
      <c r="AK137" s="218"/>
      <c r="AL137" s="218"/>
      <c r="AM137" s="218"/>
      <c r="AN137" s="218"/>
      <c r="AO137" s="218"/>
      <c r="AP137" s="218"/>
      <c r="AQ137" s="218"/>
      <c r="AR137" s="218"/>
      <c r="AS137" s="218"/>
      <c r="AT137" s="218"/>
      <c r="AU137" s="218"/>
      <c r="AV137" s="218"/>
      <c r="AW137" s="218"/>
      <c r="AX137" s="218"/>
      <c r="AY137" s="218"/>
      <c r="AZ137" s="218"/>
      <c r="BA137" s="218"/>
      <c r="BB137" s="218"/>
    </row>
    <row r="138" spans="1:71" ht="12.75" hidden="1" x14ac:dyDescent="0.2">
      <c r="A138" s="234"/>
      <c r="B138" s="218"/>
      <c r="C138" s="218"/>
      <c r="D138" s="218"/>
      <c r="E138" s="218"/>
      <c r="F138" s="218"/>
      <c r="G138" s="218"/>
      <c r="H138" s="218"/>
      <c r="I138" s="218"/>
      <c r="J138" s="218"/>
      <c r="K138" s="218"/>
      <c r="L138" s="218"/>
      <c r="M138" s="218"/>
      <c r="N138" s="218"/>
      <c r="O138" s="218"/>
      <c r="P138" s="218"/>
      <c r="Q138" s="218"/>
      <c r="R138" s="218"/>
      <c r="S138" s="218"/>
      <c r="T138" s="218"/>
      <c r="U138" s="218"/>
      <c r="V138" s="218"/>
      <c r="W138" s="218"/>
      <c r="X138" s="218"/>
      <c r="Y138" s="218"/>
      <c r="Z138" s="218"/>
      <c r="AA138" s="218"/>
      <c r="AB138" s="218"/>
      <c r="AC138" s="218"/>
      <c r="AD138" s="218"/>
      <c r="AE138" s="218"/>
      <c r="AF138" s="218"/>
      <c r="AG138" s="218"/>
      <c r="AH138" s="218"/>
      <c r="AI138" s="218"/>
      <c r="AJ138" s="218"/>
      <c r="AK138" s="218"/>
      <c r="AL138" s="218"/>
      <c r="AM138" s="218"/>
      <c r="AN138" s="218"/>
      <c r="AO138" s="218"/>
      <c r="AP138" s="218"/>
      <c r="AQ138" s="218"/>
      <c r="AR138" s="218"/>
      <c r="AS138" s="218"/>
      <c r="AT138" s="218"/>
      <c r="AU138" s="218"/>
      <c r="AV138" s="218"/>
      <c r="AW138" s="218"/>
      <c r="AX138" s="218"/>
      <c r="AY138" s="218"/>
      <c r="AZ138" s="218"/>
      <c r="BA138" s="218"/>
      <c r="BB138" s="218"/>
      <c r="BC138" s="218"/>
      <c r="BD138" s="218"/>
      <c r="BE138" s="218"/>
      <c r="BF138" s="218"/>
      <c r="BG138" s="218"/>
      <c r="BH138" s="218"/>
      <c r="BI138" s="218"/>
      <c r="BJ138" s="218"/>
      <c r="BK138" s="218"/>
      <c r="BL138" s="218"/>
      <c r="BM138" s="218"/>
      <c r="BN138" s="218"/>
      <c r="BO138" s="218"/>
      <c r="BP138" s="218"/>
      <c r="BQ138" s="218"/>
      <c r="BR138" s="218"/>
      <c r="BS138" s="218"/>
    </row>
    <row r="139" spans="1:71" ht="12.75" hidden="1" x14ac:dyDescent="0.2">
      <c r="A139" s="234"/>
      <c r="B139" s="218"/>
      <c r="C139" s="218"/>
      <c r="D139" s="218"/>
      <c r="E139" s="218"/>
      <c r="F139" s="218"/>
      <c r="G139" s="218"/>
      <c r="H139" s="218"/>
      <c r="I139" s="218"/>
      <c r="J139" s="218"/>
      <c r="K139" s="218"/>
      <c r="L139" s="218"/>
      <c r="M139" s="218"/>
      <c r="N139" s="218"/>
      <c r="O139" s="218"/>
      <c r="P139" s="218"/>
      <c r="Q139" s="218"/>
      <c r="R139" s="218"/>
      <c r="S139" s="218"/>
      <c r="T139" s="218"/>
      <c r="U139" s="218"/>
      <c r="V139" s="218"/>
      <c r="W139" s="218"/>
      <c r="X139" s="218"/>
      <c r="Y139" s="218"/>
      <c r="Z139" s="218"/>
      <c r="AA139" s="218"/>
      <c r="AB139" s="218"/>
      <c r="AC139" s="218"/>
      <c r="AD139" s="218"/>
      <c r="AE139" s="218"/>
      <c r="AF139" s="218"/>
      <c r="AG139" s="218"/>
      <c r="AH139" s="218"/>
      <c r="AI139" s="218"/>
      <c r="AJ139" s="218"/>
      <c r="AK139" s="218"/>
      <c r="AL139" s="218"/>
      <c r="AM139" s="218"/>
      <c r="AN139" s="218"/>
      <c r="AO139" s="218"/>
      <c r="AP139" s="218"/>
      <c r="AQ139" s="218"/>
      <c r="AR139" s="218"/>
      <c r="AS139" s="218"/>
      <c r="AT139" s="218"/>
      <c r="AU139" s="218"/>
      <c r="AV139" s="218"/>
      <c r="AW139" s="218"/>
      <c r="AX139" s="218"/>
      <c r="AY139" s="218"/>
      <c r="AZ139" s="218"/>
      <c r="BA139" s="218"/>
      <c r="BB139" s="218"/>
      <c r="BC139" s="218"/>
      <c r="BD139" s="218"/>
      <c r="BE139" s="218"/>
      <c r="BF139" s="218"/>
      <c r="BG139" s="218"/>
      <c r="BH139" s="218"/>
      <c r="BI139" s="218"/>
      <c r="BJ139" s="218"/>
      <c r="BK139" s="218"/>
      <c r="BL139" s="218"/>
      <c r="BM139" s="218"/>
      <c r="BN139" s="218"/>
      <c r="BO139" s="218"/>
      <c r="BP139" s="218"/>
      <c r="BQ139" s="218"/>
      <c r="BR139" s="218"/>
      <c r="BS139" s="218"/>
    </row>
    <row r="140" spans="1:71" ht="12.75" hidden="1" x14ac:dyDescent="0.2">
      <c r="A140" s="234"/>
      <c r="B140" s="218"/>
      <c r="C140" s="218"/>
      <c r="D140" s="218"/>
      <c r="E140" s="218"/>
      <c r="F140" s="218"/>
      <c r="G140" s="218"/>
      <c r="H140" s="218"/>
      <c r="I140" s="218"/>
      <c r="J140" s="218"/>
      <c r="K140" s="218"/>
      <c r="L140" s="218"/>
      <c r="M140" s="218"/>
      <c r="N140" s="218"/>
      <c r="O140" s="218"/>
      <c r="P140" s="218"/>
      <c r="Q140" s="218"/>
      <c r="R140" s="218"/>
      <c r="S140" s="218"/>
      <c r="T140" s="218"/>
      <c r="U140" s="218"/>
      <c r="V140" s="218"/>
      <c r="W140" s="218"/>
      <c r="X140" s="218"/>
      <c r="Y140" s="218"/>
      <c r="Z140" s="218"/>
      <c r="AA140" s="218"/>
      <c r="AB140" s="218"/>
      <c r="AC140" s="218"/>
      <c r="AD140" s="218"/>
      <c r="AE140" s="218"/>
      <c r="AF140" s="218"/>
      <c r="AG140" s="218"/>
      <c r="AH140" s="218"/>
      <c r="AI140" s="218"/>
      <c r="AJ140" s="218"/>
      <c r="AK140" s="218"/>
      <c r="AL140" s="218"/>
      <c r="AM140" s="218"/>
      <c r="AN140" s="218"/>
      <c r="AO140" s="218"/>
      <c r="AP140" s="218"/>
      <c r="AQ140" s="218"/>
      <c r="AR140" s="218"/>
      <c r="AS140" s="218"/>
      <c r="AT140" s="218"/>
      <c r="AU140" s="218"/>
      <c r="AV140" s="218"/>
      <c r="AW140" s="218"/>
      <c r="AX140" s="218"/>
      <c r="AY140" s="218"/>
      <c r="AZ140" s="218"/>
      <c r="BA140" s="218"/>
      <c r="BB140" s="218"/>
      <c r="BC140" s="218"/>
      <c r="BD140" s="218"/>
      <c r="BE140" s="218"/>
      <c r="BF140" s="218"/>
      <c r="BG140" s="218"/>
      <c r="BH140" s="218"/>
      <c r="BI140" s="218"/>
      <c r="BJ140" s="218"/>
      <c r="BK140" s="218"/>
      <c r="BL140" s="218"/>
      <c r="BM140" s="218"/>
      <c r="BN140" s="218"/>
      <c r="BO140" s="218"/>
      <c r="BP140" s="218"/>
      <c r="BQ140" s="218"/>
      <c r="BR140" s="218"/>
      <c r="BS140" s="218"/>
    </row>
    <row r="141" spans="1:71" ht="12.75" hidden="1" x14ac:dyDescent="0.2">
      <c r="A141" s="234"/>
      <c r="B141" s="218"/>
      <c r="C141" s="218"/>
      <c r="D141" s="218"/>
      <c r="E141" s="218"/>
      <c r="F141" s="218"/>
      <c r="G141" s="218"/>
      <c r="H141" s="218"/>
      <c r="I141" s="218"/>
      <c r="J141" s="218"/>
      <c r="K141" s="218"/>
      <c r="L141" s="218"/>
      <c r="M141" s="218"/>
      <c r="N141" s="218"/>
      <c r="O141" s="218"/>
      <c r="P141" s="218"/>
      <c r="Q141" s="218"/>
      <c r="R141" s="218"/>
      <c r="S141" s="218"/>
      <c r="T141" s="218"/>
      <c r="U141" s="218"/>
      <c r="V141" s="218"/>
      <c r="W141" s="218"/>
      <c r="X141" s="218"/>
      <c r="Y141" s="218"/>
      <c r="Z141" s="218"/>
      <c r="AA141" s="218"/>
      <c r="AB141" s="218"/>
      <c r="AC141" s="218"/>
      <c r="AD141" s="218"/>
      <c r="AE141" s="218"/>
      <c r="AF141" s="218"/>
      <c r="AG141" s="218"/>
      <c r="AH141" s="218"/>
      <c r="AI141" s="218"/>
      <c r="AJ141" s="218"/>
      <c r="AK141" s="218"/>
      <c r="AL141" s="218"/>
      <c r="AM141" s="218"/>
      <c r="AN141" s="218"/>
      <c r="AO141" s="218"/>
      <c r="AP141" s="218"/>
      <c r="AQ141" s="218"/>
      <c r="AR141" s="218"/>
      <c r="AS141" s="218"/>
      <c r="AT141" s="218"/>
      <c r="AU141" s="218"/>
      <c r="AV141" s="218"/>
      <c r="AW141" s="218"/>
      <c r="AX141" s="218"/>
      <c r="AY141" s="218"/>
      <c r="AZ141" s="218"/>
      <c r="BA141" s="218"/>
      <c r="BB141" s="218"/>
      <c r="BC141" s="218"/>
      <c r="BD141" s="218"/>
      <c r="BE141" s="218"/>
      <c r="BF141" s="218"/>
      <c r="BG141" s="218"/>
      <c r="BH141" s="218"/>
      <c r="BI141" s="218"/>
      <c r="BJ141" s="218"/>
      <c r="BK141" s="218"/>
      <c r="BL141" s="218"/>
      <c r="BM141" s="218"/>
      <c r="BN141" s="218"/>
      <c r="BO141" s="218"/>
      <c r="BP141" s="218"/>
      <c r="BQ141" s="218"/>
      <c r="BR141" s="218"/>
      <c r="BS141" s="218"/>
    </row>
    <row r="142" spans="1:71" ht="12.75" hidden="1" x14ac:dyDescent="0.2">
      <c r="A142" s="234"/>
      <c r="B142" s="218"/>
      <c r="C142" s="218"/>
      <c r="D142" s="218"/>
      <c r="E142" s="218"/>
      <c r="F142" s="218"/>
      <c r="G142" s="218"/>
      <c r="H142" s="218"/>
      <c r="I142" s="218"/>
      <c r="J142" s="218"/>
      <c r="K142" s="218"/>
      <c r="L142" s="218"/>
      <c r="M142" s="218"/>
      <c r="N142" s="218"/>
      <c r="O142" s="218"/>
      <c r="P142" s="218"/>
      <c r="Q142" s="218"/>
      <c r="R142" s="218"/>
      <c r="S142" s="218"/>
      <c r="T142" s="218"/>
      <c r="U142" s="218"/>
      <c r="V142" s="218"/>
      <c r="W142" s="218"/>
      <c r="X142" s="218"/>
      <c r="Y142" s="218"/>
      <c r="Z142" s="218"/>
      <c r="AA142" s="218"/>
      <c r="AB142" s="218"/>
      <c r="AC142" s="218"/>
      <c r="AD142" s="218"/>
      <c r="AE142" s="218"/>
      <c r="AF142" s="218"/>
      <c r="AG142" s="218"/>
      <c r="AH142" s="218"/>
      <c r="AI142" s="218"/>
      <c r="AJ142" s="218"/>
      <c r="AK142" s="218"/>
      <c r="AL142" s="218"/>
      <c r="AM142" s="218"/>
      <c r="AN142" s="218"/>
      <c r="AO142" s="218"/>
      <c r="AP142" s="218"/>
      <c r="AQ142" s="218"/>
      <c r="AR142" s="218"/>
      <c r="AS142" s="218"/>
      <c r="AT142" s="218"/>
      <c r="AU142" s="218"/>
      <c r="AV142" s="218"/>
      <c r="AW142" s="218"/>
      <c r="AX142" s="218"/>
      <c r="AY142" s="218"/>
      <c r="AZ142" s="218"/>
      <c r="BA142" s="218"/>
      <c r="BB142" s="218"/>
      <c r="BC142" s="218"/>
      <c r="BD142" s="218"/>
      <c r="BE142" s="218"/>
      <c r="BF142" s="218"/>
      <c r="BG142" s="218"/>
      <c r="BH142" s="218"/>
      <c r="BI142" s="218"/>
      <c r="BJ142" s="218"/>
      <c r="BK142" s="218"/>
      <c r="BL142" s="218"/>
      <c r="BM142" s="218"/>
      <c r="BN142" s="218"/>
      <c r="BO142" s="218"/>
      <c r="BP142" s="218"/>
      <c r="BQ142" s="218"/>
      <c r="BR142" s="218"/>
      <c r="BS142" s="218"/>
    </row>
    <row r="143" spans="1:71" ht="12.75" hidden="1" x14ac:dyDescent="0.2">
      <c r="A143" s="234"/>
      <c r="B143" s="218"/>
      <c r="C143" s="218"/>
      <c r="D143" s="218"/>
      <c r="E143" s="218"/>
      <c r="F143" s="218"/>
      <c r="G143" s="218"/>
      <c r="H143" s="218"/>
      <c r="I143" s="218"/>
      <c r="J143" s="218"/>
      <c r="K143" s="218"/>
      <c r="L143" s="218"/>
      <c r="M143" s="218"/>
      <c r="N143" s="218"/>
      <c r="O143" s="218"/>
      <c r="P143" s="218"/>
      <c r="Q143" s="218"/>
      <c r="R143" s="218"/>
      <c r="S143" s="218"/>
      <c r="T143" s="218"/>
      <c r="U143" s="218"/>
      <c r="V143" s="218"/>
      <c r="W143" s="218"/>
      <c r="X143" s="218"/>
      <c r="Y143" s="218"/>
      <c r="Z143" s="218"/>
      <c r="AA143" s="218"/>
      <c r="AB143" s="218"/>
      <c r="AC143" s="218"/>
      <c r="AD143" s="218"/>
      <c r="AE143" s="218"/>
      <c r="AF143" s="218"/>
      <c r="AG143" s="218"/>
      <c r="AH143" s="218"/>
      <c r="AI143" s="218"/>
      <c r="AJ143" s="218"/>
      <c r="AK143" s="218"/>
      <c r="AL143" s="218"/>
      <c r="AM143" s="218"/>
      <c r="AN143" s="218"/>
      <c r="AO143" s="218"/>
      <c r="AP143" s="218"/>
      <c r="AQ143" s="218"/>
      <c r="AR143" s="218"/>
      <c r="AS143" s="218"/>
      <c r="AT143" s="218"/>
      <c r="AU143" s="218"/>
      <c r="AV143" s="218"/>
      <c r="AW143" s="218"/>
      <c r="AX143" s="218"/>
      <c r="AY143" s="218"/>
      <c r="AZ143" s="218"/>
      <c r="BA143" s="218"/>
      <c r="BB143" s="218"/>
      <c r="BC143" s="218"/>
      <c r="BD143" s="218"/>
      <c r="BE143" s="218"/>
      <c r="BF143" s="218"/>
      <c r="BG143" s="218"/>
      <c r="BH143" s="218"/>
      <c r="BI143" s="218"/>
      <c r="BJ143" s="218"/>
      <c r="BK143" s="218"/>
      <c r="BL143" s="218"/>
      <c r="BM143" s="218"/>
      <c r="BN143" s="218"/>
      <c r="BO143" s="218"/>
      <c r="BP143" s="218"/>
      <c r="BQ143" s="218"/>
      <c r="BR143" s="218"/>
      <c r="BS143" s="218"/>
    </row>
    <row r="144" spans="1:71" ht="12.75" hidden="1" x14ac:dyDescent="0.2">
      <c r="A144" s="234"/>
      <c r="B144" s="218"/>
      <c r="C144" s="218"/>
      <c r="D144" s="218"/>
      <c r="E144" s="218"/>
      <c r="F144" s="218"/>
      <c r="G144" s="218"/>
      <c r="H144" s="218"/>
      <c r="I144" s="218"/>
      <c r="J144" s="218"/>
      <c r="K144" s="218"/>
      <c r="L144" s="218"/>
      <c r="M144" s="218"/>
      <c r="N144" s="218"/>
      <c r="O144" s="218"/>
      <c r="P144" s="218"/>
      <c r="Q144" s="218"/>
      <c r="R144" s="218"/>
      <c r="S144" s="218"/>
      <c r="T144" s="218"/>
      <c r="U144" s="218"/>
      <c r="V144" s="218"/>
      <c r="W144" s="218"/>
      <c r="X144" s="218"/>
      <c r="Y144" s="218"/>
      <c r="Z144" s="218"/>
      <c r="AA144" s="218"/>
      <c r="AB144" s="218"/>
      <c r="AC144" s="218"/>
      <c r="AD144" s="218"/>
      <c r="AE144" s="218"/>
      <c r="AF144" s="218"/>
      <c r="AG144" s="218"/>
      <c r="AH144" s="218"/>
      <c r="AI144" s="218"/>
      <c r="AJ144" s="218"/>
      <c r="AK144" s="218"/>
      <c r="AL144" s="218"/>
      <c r="AM144" s="218"/>
      <c r="AN144" s="218"/>
      <c r="AO144" s="218"/>
      <c r="AP144" s="218"/>
      <c r="AQ144" s="218"/>
      <c r="AR144" s="218"/>
      <c r="AS144" s="218"/>
      <c r="AT144" s="218"/>
      <c r="AU144" s="218"/>
      <c r="AV144" s="218"/>
      <c r="AW144" s="218"/>
      <c r="AX144" s="218"/>
      <c r="AY144" s="218"/>
      <c r="AZ144" s="218"/>
      <c r="BA144" s="218"/>
      <c r="BB144" s="218"/>
      <c r="BC144" s="218"/>
      <c r="BD144" s="218"/>
      <c r="BE144" s="218"/>
      <c r="BF144" s="218"/>
      <c r="BG144" s="218"/>
      <c r="BH144" s="218"/>
      <c r="BI144" s="218"/>
      <c r="BJ144" s="218"/>
      <c r="BK144" s="218"/>
      <c r="BL144" s="218"/>
      <c r="BM144" s="218"/>
      <c r="BN144" s="218"/>
      <c r="BO144" s="218"/>
      <c r="BP144" s="218"/>
      <c r="BQ144" s="218"/>
      <c r="BR144" s="218"/>
      <c r="BS144" s="218"/>
    </row>
    <row r="145" spans="1:71" ht="12.75" hidden="1" x14ac:dyDescent="0.2">
      <c r="A145" s="234"/>
      <c r="B145" s="218"/>
      <c r="C145" s="218"/>
      <c r="D145" s="218"/>
      <c r="E145" s="218"/>
      <c r="F145" s="218"/>
      <c r="G145" s="218"/>
      <c r="H145" s="218"/>
      <c r="I145" s="218"/>
      <c r="J145" s="218"/>
      <c r="K145" s="218"/>
      <c r="L145" s="218"/>
      <c r="M145" s="218"/>
      <c r="N145" s="218"/>
      <c r="O145" s="218"/>
      <c r="P145" s="218"/>
      <c r="Q145" s="218"/>
      <c r="R145" s="218"/>
      <c r="S145" s="218"/>
      <c r="T145" s="218"/>
      <c r="U145" s="218"/>
      <c r="V145" s="218"/>
      <c r="W145" s="218"/>
      <c r="X145" s="218"/>
      <c r="Y145" s="218"/>
      <c r="Z145" s="218"/>
      <c r="AA145" s="218"/>
      <c r="AB145" s="218"/>
      <c r="AC145" s="218"/>
      <c r="AD145" s="218"/>
      <c r="AE145" s="218"/>
      <c r="AF145" s="218"/>
      <c r="AG145" s="218"/>
      <c r="AH145" s="218"/>
      <c r="AI145" s="218"/>
      <c r="AJ145" s="218"/>
      <c r="AK145" s="218"/>
      <c r="AL145" s="218"/>
      <c r="AM145" s="218"/>
      <c r="AN145" s="218"/>
      <c r="AO145" s="218"/>
      <c r="AP145" s="218"/>
      <c r="AQ145" s="218"/>
      <c r="AR145" s="218"/>
      <c r="AS145" s="218"/>
      <c r="AT145" s="218"/>
      <c r="AU145" s="218"/>
      <c r="AV145" s="218"/>
      <c r="AW145" s="218"/>
      <c r="AX145" s="218"/>
      <c r="AY145" s="218"/>
      <c r="AZ145" s="218"/>
      <c r="BA145" s="218"/>
      <c r="BB145" s="218"/>
      <c r="BC145" s="218"/>
      <c r="BD145" s="218"/>
      <c r="BE145" s="218"/>
      <c r="BF145" s="218"/>
      <c r="BG145" s="218"/>
      <c r="BH145" s="218"/>
      <c r="BI145" s="218"/>
      <c r="BJ145" s="218"/>
      <c r="BK145" s="218"/>
      <c r="BL145" s="218"/>
      <c r="BM145" s="218"/>
      <c r="BN145" s="218"/>
      <c r="BO145" s="218"/>
      <c r="BP145" s="218"/>
      <c r="BQ145" s="218"/>
      <c r="BR145" s="218"/>
      <c r="BS145" s="218"/>
    </row>
    <row r="146" spans="1:71" ht="12.75" hidden="1" x14ac:dyDescent="0.2">
      <c r="A146" s="234"/>
      <c r="B146" s="218"/>
      <c r="C146" s="218"/>
      <c r="D146" s="218"/>
      <c r="E146" s="218"/>
      <c r="F146" s="218"/>
      <c r="G146" s="218"/>
      <c r="H146" s="218"/>
      <c r="I146" s="218"/>
      <c r="J146" s="218"/>
      <c r="K146" s="218"/>
      <c r="L146" s="218"/>
      <c r="M146" s="218"/>
      <c r="N146" s="218"/>
      <c r="O146" s="218"/>
      <c r="P146" s="218"/>
      <c r="Q146" s="218"/>
      <c r="R146" s="218"/>
      <c r="S146" s="218"/>
      <c r="T146" s="218"/>
      <c r="U146" s="218"/>
      <c r="V146" s="218"/>
      <c r="W146" s="218"/>
      <c r="X146" s="218"/>
      <c r="Y146" s="218"/>
      <c r="Z146" s="218"/>
      <c r="AA146" s="218"/>
      <c r="AB146" s="218"/>
      <c r="AC146" s="218"/>
      <c r="AD146" s="218"/>
      <c r="AE146" s="218"/>
      <c r="AF146" s="218"/>
      <c r="AG146" s="218"/>
      <c r="AH146" s="218"/>
      <c r="AI146" s="218"/>
      <c r="AJ146" s="218"/>
      <c r="AK146" s="218"/>
      <c r="AL146" s="218"/>
      <c r="AM146" s="218"/>
      <c r="AN146" s="218"/>
      <c r="AO146" s="218"/>
      <c r="AP146" s="218"/>
      <c r="AQ146" s="218"/>
      <c r="AR146" s="218"/>
      <c r="AS146" s="218"/>
      <c r="AT146" s="218"/>
      <c r="AU146" s="218"/>
      <c r="AV146" s="218"/>
      <c r="AW146" s="218"/>
      <c r="AX146" s="218"/>
      <c r="AY146" s="218"/>
      <c r="AZ146" s="218"/>
      <c r="BA146" s="218"/>
      <c r="BB146" s="218"/>
      <c r="BC146" s="218"/>
      <c r="BD146" s="218"/>
      <c r="BE146" s="218"/>
      <c r="BF146" s="218"/>
      <c r="BG146" s="218"/>
      <c r="BH146" s="218"/>
      <c r="BI146" s="218"/>
      <c r="BJ146" s="218"/>
      <c r="BK146" s="218"/>
      <c r="BL146" s="218"/>
      <c r="BM146" s="218"/>
      <c r="BN146" s="218"/>
      <c r="BO146" s="218"/>
      <c r="BP146" s="218"/>
      <c r="BQ146" s="218"/>
      <c r="BR146" s="218"/>
      <c r="BS146" s="218"/>
    </row>
    <row r="147" spans="1:71" ht="12.75" hidden="1" x14ac:dyDescent="0.2">
      <c r="A147" s="234"/>
      <c r="B147" s="218"/>
      <c r="C147" s="218"/>
      <c r="D147" s="218"/>
      <c r="E147" s="218"/>
      <c r="F147" s="218"/>
      <c r="G147" s="218"/>
      <c r="H147" s="218"/>
      <c r="I147" s="218"/>
      <c r="J147" s="218"/>
      <c r="K147" s="218"/>
      <c r="L147" s="218"/>
      <c r="M147" s="218"/>
      <c r="N147" s="218"/>
      <c r="O147" s="218"/>
      <c r="P147" s="218"/>
      <c r="Q147" s="218"/>
      <c r="R147" s="218"/>
      <c r="S147" s="218"/>
      <c r="T147" s="218"/>
      <c r="U147" s="218"/>
      <c r="V147" s="218"/>
      <c r="W147" s="218"/>
      <c r="X147" s="218"/>
      <c r="Y147" s="218"/>
      <c r="Z147" s="218"/>
      <c r="AA147" s="218"/>
      <c r="AB147" s="218"/>
      <c r="AC147" s="218"/>
      <c r="AD147" s="218"/>
      <c r="AE147" s="218"/>
      <c r="AF147" s="218"/>
      <c r="AG147" s="218"/>
      <c r="AH147" s="218"/>
      <c r="AI147" s="218"/>
      <c r="AJ147" s="218"/>
      <c r="AK147" s="218"/>
      <c r="AL147" s="218"/>
      <c r="AM147" s="218"/>
      <c r="AN147" s="218"/>
      <c r="AO147" s="218"/>
      <c r="AP147" s="218"/>
      <c r="AQ147" s="218"/>
      <c r="AR147" s="218"/>
      <c r="AS147" s="218"/>
      <c r="AT147" s="218"/>
      <c r="AU147" s="218"/>
      <c r="AV147" s="218"/>
      <c r="AW147" s="218"/>
      <c r="AX147" s="218"/>
      <c r="AY147" s="218"/>
      <c r="AZ147" s="218"/>
      <c r="BA147" s="218"/>
      <c r="BB147" s="218"/>
      <c r="BC147" s="218"/>
      <c r="BD147" s="218"/>
      <c r="BE147" s="218"/>
      <c r="BF147" s="218"/>
      <c r="BG147" s="218"/>
      <c r="BH147" s="218"/>
      <c r="BI147" s="218"/>
      <c r="BJ147" s="218"/>
      <c r="BK147" s="218"/>
      <c r="BL147" s="218"/>
      <c r="BM147" s="218"/>
      <c r="BN147" s="218"/>
      <c r="BO147" s="218"/>
      <c r="BP147" s="218"/>
      <c r="BQ147" s="218"/>
      <c r="BR147" s="218"/>
      <c r="BS147" s="218"/>
    </row>
    <row r="148" spans="1:71" ht="12.75" hidden="1" x14ac:dyDescent="0.2">
      <c r="A148" s="234"/>
      <c r="B148" s="218"/>
      <c r="C148" s="218"/>
      <c r="D148" s="218"/>
      <c r="E148" s="218"/>
      <c r="F148" s="218"/>
      <c r="G148" s="218"/>
      <c r="H148" s="218"/>
      <c r="I148" s="218"/>
      <c r="J148" s="218"/>
      <c r="K148" s="218"/>
      <c r="L148" s="218"/>
      <c r="M148" s="218"/>
      <c r="N148" s="218"/>
      <c r="O148" s="218"/>
      <c r="P148" s="218"/>
      <c r="Q148" s="218"/>
      <c r="R148" s="218"/>
      <c r="S148" s="218"/>
      <c r="T148" s="218"/>
      <c r="U148" s="218"/>
      <c r="V148" s="218"/>
      <c r="W148" s="218"/>
      <c r="X148" s="218"/>
      <c r="Y148" s="218"/>
      <c r="Z148" s="218"/>
      <c r="AA148" s="218"/>
      <c r="AB148" s="218"/>
      <c r="AC148" s="218"/>
      <c r="AD148" s="218"/>
      <c r="AE148" s="218"/>
      <c r="AF148" s="218"/>
      <c r="AG148" s="218"/>
      <c r="AH148" s="218"/>
      <c r="AI148" s="218"/>
      <c r="AJ148" s="218"/>
      <c r="AK148" s="218"/>
      <c r="AL148" s="218"/>
      <c r="AM148" s="218"/>
      <c r="AN148" s="218"/>
      <c r="AO148" s="218"/>
      <c r="AP148" s="218"/>
      <c r="AQ148" s="218"/>
      <c r="AR148" s="218"/>
      <c r="AS148" s="218"/>
      <c r="AT148" s="218"/>
      <c r="AU148" s="218"/>
      <c r="AV148" s="218"/>
      <c r="AW148" s="218"/>
      <c r="AX148" s="218"/>
      <c r="AY148" s="218"/>
      <c r="AZ148" s="218"/>
      <c r="BA148" s="218"/>
      <c r="BB148" s="218"/>
      <c r="BC148" s="218"/>
      <c r="BD148" s="218"/>
      <c r="BE148" s="218"/>
      <c r="BF148" s="218"/>
      <c r="BG148" s="218"/>
      <c r="BH148" s="218"/>
      <c r="BI148" s="218"/>
      <c r="BJ148" s="218"/>
      <c r="BK148" s="218"/>
      <c r="BL148" s="218"/>
      <c r="BM148" s="218"/>
      <c r="BN148" s="218"/>
      <c r="BO148" s="218"/>
      <c r="BP148" s="218"/>
      <c r="BQ148" s="218"/>
      <c r="BR148" s="218"/>
      <c r="BS148" s="218"/>
    </row>
    <row r="149" spans="1:71" ht="12.75" hidden="1" x14ac:dyDescent="0.2">
      <c r="A149" s="219"/>
      <c r="B149" s="216"/>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6"/>
      <c r="AB149" s="216"/>
      <c r="AC149" s="216"/>
      <c r="AD149" s="216"/>
      <c r="AE149" s="216"/>
      <c r="AF149" s="216"/>
      <c r="AG149" s="216"/>
      <c r="AH149" s="216"/>
      <c r="AI149" s="216"/>
      <c r="AJ149" s="216"/>
      <c r="AK149" s="216"/>
      <c r="AL149" s="216"/>
      <c r="AM149" s="216"/>
      <c r="AN149" s="216"/>
      <c r="AO149" s="216"/>
      <c r="AP149" s="216"/>
      <c r="AQ149" s="217"/>
      <c r="AR149" s="217"/>
      <c r="AS149" s="217"/>
      <c r="AT149" s="216"/>
      <c r="AU149" s="216"/>
      <c r="AV149" s="216"/>
      <c r="AW149" s="216"/>
      <c r="AX149" s="216"/>
      <c r="AY149" s="216"/>
      <c r="AZ149" s="216"/>
      <c r="BA149" s="216"/>
      <c r="BB149" s="216"/>
      <c r="BC149" s="216"/>
      <c r="BD149" s="216"/>
      <c r="BE149" s="216"/>
      <c r="BF149" s="216"/>
      <c r="BG149" s="216"/>
      <c r="BH149" s="216"/>
      <c r="BI149" s="216"/>
      <c r="BJ149" s="216"/>
      <c r="BK149" s="216"/>
      <c r="BL149" s="216"/>
      <c r="BM149" s="216"/>
      <c r="BN149" s="216"/>
      <c r="BO149" s="216"/>
      <c r="BP149" s="216"/>
      <c r="BQ149" s="216"/>
      <c r="BR149" s="216"/>
      <c r="BS149" s="216"/>
    </row>
    <row r="150" spans="1:71" ht="12.75" hidden="1" x14ac:dyDescent="0.2">
      <c r="A150" s="219"/>
      <c r="B150" s="216"/>
      <c r="C150" s="216"/>
      <c r="D150" s="216"/>
      <c r="E150" s="216"/>
      <c r="F150" s="216"/>
      <c r="G150" s="216"/>
      <c r="H150" s="216"/>
      <c r="I150" s="216"/>
      <c r="J150" s="216"/>
      <c r="K150" s="216"/>
      <c r="L150" s="216"/>
      <c r="M150" s="216"/>
      <c r="N150" s="216"/>
      <c r="O150" s="216"/>
      <c r="P150" s="216"/>
      <c r="Q150" s="216"/>
      <c r="R150" s="216"/>
      <c r="S150" s="216"/>
      <c r="T150" s="216"/>
      <c r="U150" s="216"/>
      <c r="V150" s="216"/>
      <c r="W150" s="216"/>
      <c r="X150" s="216"/>
      <c r="Y150" s="216"/>
      <c r="Z150" s="216"/>
      <c r="AA150" s="216"/>
      <c r="AB150" s="216"/>
      <c r="AC150" s="216"/>
      <c r="AD150" s="216"/>
      <c r="AE150" s="216"/>
      <c r="AF150" s="216"/>
      <c r="AG150" s="216"/>
      <c r="AH150" s="216"/>
      <c r="AI150" s="216"/>
      <c r="AJ150" s="216"/>
      <c r="AK150" s="216"/>
      <c r="AL150" s="216"/>
      <c r="AM150" s="216"/>
      <c r="AN150" s="216"/>
      <c r="AO150" s="216"/>
      <c r="AP150" s="216"/>
      <c r="AQ150" s="217"/>
      <c r="AR150" s="217"/>
      <c r="AS150" s="217"/>
      <c r="AT150" s="216"/>
      <c r="AU150" s="216"/>
      <c r="AV150" s="216"/>
      <c r="AW150" s="216"/>
      <c r="AX150" s="216"/>
      <c r="AY150" s="216"/>
      <c r="AZ150" s="216"/>
      <c r="BA150" s="216"/>
      <c r="BB150" s="216"/>
      <c r="BC150" s="216"/>
      <c r="BD150" s="216"/>
      <c r="BE150" s="216"/>
      <c r="BF150" s="216"/>
      <c r="BG150" s="216"/>
      <c r="BH150" s="216"/>
      <c r="BI150" s="216"/>
      <c r="BJ150" s="216"/>
      <c r="BK150" s="216"/>
      <c r="BL150" s="216"/>
      <c r="BM150" s="216"/>
      <c r="BN150" s="216"/>
      <c r="BO150" s="216"/>
      <c r="BP150" s="216"/>
      <c r="BQ150" s="216"/>
      <c r="BR150" s="216"/>
      <c r="BS150" s="216"/>
    </row>
    <row r="151" spans="1:71" ht="12.75" hidden="1" x14ac:dyDescent="0.2">
      <c r="A151" s="219"/>
      <c r="B151" s="216"/>
      <c r="C151" s="216"/>
      <c r="D151" s="216"/>
      <c r="E151" s="216"/>
      <c r="F151" s="216"/>
      <c r="G151" s="216"/>
      <c r="H151" s="216"/>
      <c r="I151" s="216"/>
      <c r="J151" s="216"/>
      <c r="K151" s="216"/>
      <c r="L151" s="216"/>
      <c r="M151" s="216"/>
      <c r="N151" s="216"/>
      <c r="O151" s="216"/>
      <c r="P151" s="216"/>
      <c r="Q151" s="216"/>
      <c r="R151" s="216"/>
      <c r="S151" s="216"/>
      <c r="T151" s="216"/>
      <c r="U151" s="216"/>
      <c r="V151" s="216"/>
      <c r="W151" s="216"/>
      <c r="X151" s="216"/>
      <c r="Y151" s="216"/>
      <c r="Z151" s="216"/>
      <c r="AA151" s="216"/>
      <c r="AB151" s="216"/>
      <c r="AC151" s="216"/>
      <c r="AD151" s="216"/>
      <c r="AE151" s="216"/>
      <c r="AF151" s="216"/>
      <c r="AG151" s="216"/>
      <c r="AH151" s="216"/>
      <c r="AI151" s="216"/>
      <c r="AJ151" s="216"/>
      <c r="AK151" s="216"/>
      <c r="AL151" s="216"/>
      <c r="AM151" s="216"/>
      <c r="AN151" s="216"/>
      <c r="AO151" s="216"/>
      <c r="AP151" s="216"/>
      <c r="AQ151" s="217"/>
      <c r="AR151" s="217"/>
      <c r="AS151" s="217"/>
      <c r="AT151" s="216"/>
      <c r="AU151" s="216"/>
      <c r="AV151" s="216"/>
      <c r="AW151" s="216"/>
      <c r="AX151" s="216"/>
      <c r="AY151" s="216"/>
      <c r="AZ151" s="216"/>
      <c r="BA151" s="216"/>
      <c r="BB151" s="216"/>
      <c r="BC151" s="216"/>
      <c r="BD151" s="216"/>
      <c r="BE151" s="216"/>
      <c r="BF151" s="216"/>
      <c r="BG151" s="216"/>
      <c r="BH151" s="216"/>
      <c r="BI151" s="216"/>
      <c r="BJ151" s="216"/>
      <c r="BK151" s="216"/>
      <c r="BL151" s="216"/>
      <c r="BM151" s="216"/>
      <c r="BN151" s="216"/>
      <c r="BO151" s="216"/>
      <c r="BP151" s="216"/>
      <c r="BQ151" s="216"/>
      <c r="BR151" s="216"/>
      <c r="BS151" s="216"/>
    </row>
    <row r="152" spans="1:71" ht="12.75" hidden="1" x14ac:dyDescent="0.2">
      <c r="A152" s="219"/>
      <c r="B152" s="216"/>
      <c r="C152" s="216"/>
      <c r="D152" s="216"/>
      <c r="E152" s="216"/>
      <c r="F152" s="216"/>
      <c r="G152" s="216"/>
      <c r="H152" s="216"/>
      <c r="I152" s="216"/>
      <c r="J152" s="216"/>
      <c r="K152" s="216"/>
      <c r="L152" s="216"/>
      <c r="M152" s="216"/>
      <c r="N152" s="216"/>
      <c r="O152" s="216"/>
      <c r="P152" s="216"/>
      <c r="Q152" s="216"/>
      <c r="R152" s="216"/>
      <c r="S152" s="216"/>
      <c r="T152" s="216"/>
      <c r="U152" s="216"/>
      <c r="V152" s="216"/>
      <c r="W152" s="216"/>
      <c r="X152" s="216"/>
      <c r="Y152" s="216"/>
      <c r="Z152" s="216"/>
      <c r="AA152" s="216"/>
      <c r="AB152" s="216"/>
      <c r="AC152" s="216"/>
      <c r="AD152" s="216"/>
      <c r="AE152" s="216"/>
      <c r="AF152" s="216"/>
      <c r="AG152" s="216"/>
      <c r="AH152" s="216"/>
      <c r="AI152" s="216"/>
      <c r="AJ152" s="216"/>
      <c r="AK152" s="216"/>
      <c r="AL152" s="216"/>
      <c r="AM152" s="216"/>
      <c r="AN152" s="216"/>
      <c r="AO152" s="216"/>
      <c r="AP152" s="216"/>
      <c r="AQ152" s="217"/>
      <c r="AR152" s="217"/>
      <c r="AS152" s="217"/>
      <c r="AT152" s="216"/>
      <c r="AU152" s="216"/>
      <c r="AV152" s="216"/>
      <c r="AW152" s="216"/>
      <c r="AX152" s="216"/>
      <c r="AY152" s="216"/>
      <c r="AZ152" s="216"/>
      <c r="BA152" s="216"/>
      <c r="BB152" s="216"/>
      <c r="BC152" s="216"/>
      <c r="BD152" s="216"/>
      <c r="BE152" s="216"/>
      <c r="BF152" s="216"/>
      <c r="BG152" s="216"/>
      <c r="BH152" s="216"/>
      <c r="BI152" s="216"/>
      <c r="BJ152" s="216"/>
      <c r="BK152" s="216"/>
      <c r="BL152" s="216"/>
      <c r="BM152" s="216"/>
      <c r="BN152" s="216"/>
      <c r="BO152" s="216"/>
      <c r="BP152" s="216"/>
      <c r="BQ152" s="216"/>
      <c r="BR152" s="216"/>
      <c r="BS152" s="216"/>
    </row>
    <row r="153" spans="1:71" ht="12.75" hidden="1" x14ac:dyDescent="0.2">
      <c r="A153" s="219"/>
      <c r="B153" s="216"/>
      <c r="C153" s="216"/>
      <c r="D153" s="216"/>
      <c r="E153" s="216"/>
      <c r="F153" s="216"/>
      <c r="G153" s="216"/>
      <c r="H153" s="216"/>
      <c r="I153" s="216"/>
      <c r="J153" s="216"/>
      <c r="K153" s="216"/>
      <c r="L153" s="216"/>
      <c r="M153" s="216"/>
      <c r="N153" s="216"/>
      <c r="O153" s="216"/>
      <c r="P153" s="216"/>
      <c r="Q153" s="216"/>
      <c r="R153" s="216"/>
      <c r="S153" s="216"/>
      <c r="T153" s="216"/>
      <c r="U153" s="216"/>
      <c r="V153" s="216"/>
      <c r="W153" s="216"/>
      <c r="X153" s="216"/>
      <c r="Y153" s="216"/>
      <c r="Z153" s="216"/>
      <c r="AA153" s="216"/>
      <c r="AB153" s="216"/>
      <c r="AC153" s="216"/>
      <c r="AD153" s="216"/>
      <c r="AE153" s="216"/>
      <c r="AF153" s="216"/>
      <c r="AG153" s="216"/>
      <c r="AH153" s="216"/>
      <c r="AI153" s="216"/>
      <c r="AJ153" s="216"/>
      <c r="AK153" s="216"/>
      <c r="AL153" s="216"/>
      <c r="AM153" s="216"/>
      <c r="AN153" s="216"/>
      <c r="AO153" s="216"/>
      <c r="AP153" s="216"/>
      <c r="AQ153" s="217"/>
      <c r="AR153" s="217"/>
      <c r="AS153" s="217"/>
      <c r="AT153" s="216"/>
      <c r="AU153" s="216"/>
      <c r="AV153" s="216"/>
      <c r="AW153" s="216"/>
      <c r="AX153" s="216"/>
      <c r="AY153" s="216"/>
      <c r="AZ153" s="216"/>
      <c r="BA153" s="216"/>
      <c r="BB153" s="216"/>
      <c r="BC153" s="216"/>
      <c r="BD153" s="216"/>
      <c r="BE153" s="216"/>
      <c r="BF153" s="216"/>
      <c r="BG153" s="216"/>
      <c r="BH153" s="216"/>
      <c r="BI153" s="216"/>
      <c r="BJ153" s="216"/>
      <c r="BK153" s="216"/>
      <c r="BL153" s="216"/>
      <c r="BM153" s="216"/>
      <c r="BN153" s="216"/>
      <c r="BO153" s="216"/>
      <c r="BP153" s="216"/>
      <c r="BQ153" s="216"/>
      <c r="BR153" s="216"/>
      <c r="BS153" s="216"/>
    </row>
    <row r="154" spans="1:71" ht="12.75" hidden="1" x14ac:dyDescent="0.2">
      <c r="A154" s="219"/>
      <c r="B154" s="216"/>
      <c r="C154" s="216"/>
      <c r="D154" s="216"/>
      <c r="E154" s="216"/>
      <c r="F154" s="216"/>
      <c r="G154" s="216"/>
      <c r="H154" s="216"/>
      <c r="I154" s="216"/>
      <c r="J154" s="216"/>
      <c r="K154" s="216"/>
      <c r="L154" s="216"/>
      <c r="M154" s="216"/>
      <c r="N154" s="216"/>
      <c r="O154" s="216"/>
      <c r="P154" s="216"/>
      <c r="Q154" s="216"/>
      <c r="R154" s="216"/>
      <c r="S154" s="216"/>
      <c r="T154" s="216"/>
      <c r="U154" s="216"/>
      <c r="V154" s="216"/>
      <c r="W154" s="216"/>
      <c r="X154" s="216"/>
      <c r="Y154" s="216"/>
      <c r="Z154" s="216"/>
      <c r="AA154" s="216"/>
      <c r="AB154" s="216"/>
      <c r="AC154" s="216"/>
      <c r="AD154" s="216"/>
      <c r="AE154" s="216"/>
      <c r="AF154" s="216"/>
      <c r="AG154" s="216"/>
      <c r="AH154" s="216"/>
      <c r="AI154" s="216"/>
      <c r="AJ154" s="216"/>
      <c r="AK154" s="216"/>
      <c r="AL154" s="216"/>
      <c r="AM154" s="216"/>
      <c r="AN154" s="216"/>
      <c r="AO154" s="216"/>
      <c r="AP154" s="216"/>
      <c r="AQ154" s="217"/>
      <c r="AR154" s="217"/>
      <c r="AS154" s="217"/>
      <c r="AT154" s="216"/>
      <c r="AU154" s="216"/>
      <c r="AV154" s="216"/>
      <c r="AW154" s="216"/>
      <c r="AX154" s="216"/>
      <c r="AY154" s="216"/>
      <c r="AZ154" s="216"/>
      <c r="BA154" s="216"/>
      <c r="BB154" s="216"/>
      <c r="BC154" s="216"/>
      <c r="BD154" s="216"/>
      <c r="BE154" s="216"/>
      <c r="BF154" s="216"/>
      <c r="BG154" s="216"/>
      <c r="BH154" s="216"/>
      <c r="BI154" s="216"/>
      <c r="BJ154" s="216"/>
      <c r="BK154" s="216"/>
      <c r="BL154" s="216"/>
      <c r="BM154" s="216"/>
      <c r="BN154" s="216"/>
      <c r="BO154" s="216"/>
      <c r="BP154" s="216"/>
      <c r="BQ154" s="216"/>
      <c r="BR154" s="216"/>
      <c r="BS154" s="216"/>
    </row>
    <row r="155" spans="1:71" ht="12.75" hidden="1" x14ac:dyDescent="0.2">
      <c r="A155" s="219"/>
      <c r="B155" s="216"/>
      <c r="C155" s="216"/>
      <c r="D155" s="216"/>
      <c r="E155" s="216"/>
      <c r="F155" s="216"/>
      <c r="G155" s="216"/>
      <c r="H155" s="216"/>
      <c r="I155" s="216"/>
      <c r="J155" s="216"/>
      <c r="K155" s="216"/>
      <c r="L155" s="216"/>
      <c r="M155" s="216"/>
      <c r="N155" s="216"/>
      <c r="O155" s="216"/>
      <c r="P155" s="216"/>
      <c r="Q155" s="216"/>
      <c r="R155" s="216"/>
      <c r="S155" s="216"/>
      <c r="T155" s="216"/>
      <c r="U155" s="216"/>
      <c r="V155" s="216"/>
      <c r="W155" s="216"/>
      <c r="X155" s="216"/>
      <c r="Y155" s="216"/>
      <c r="Z155" s="216"/>
      <c r="AA155" s="216"/>
      <c r="AB155" s="216"/>
      <c r="AC155" s="216"/>
      <c r="AD155" s="216"/>
      <c r="AE155" s="216"/>
      <c r="AF155" s="216"/>
      <c r="AG155" s="216"/>
      <c r="AH155" s="216"/>
      <c r="AI155" s="216"/>
      <c r="AJ155" s="216"/>
      <c r="AK155" s="216"/>
      <c r="AL155" s="216"/>
      <c r="AM155" s="216"/>
      <c r="AN155" s="216"/>
      <c r="AO155" s="216"/>
      <c r="AP155" s="216"/>
      <c r="AQ155" s="217"/>
      <c r="AR155" s="217"/>
      <c r="AS155" s="217"/>
      <c r="AT155" s="216"/>
      <c r="AU155" s="216"/>
      <c r="AV155" s="216"/>
      <c r="AW155" s="216"/>
      <c r="AX155" s="216"/>
      <c r="AY155" s="216"/>
      <c r="AZ155" s="216"/>
      <c r="BA155" s="216"/>
      <c r="BB155" s="216"/>
      <c r="BC155" s="216"/>
      <c r="BD155" s="216"/>
      <c r="BE155" s="216"/>
      <c r="BF155" s="216"/>
      <c r="BG155" s="216"/>
      <c r="BH155" s="216"/>
      <c r="BI155" s="216"/>
      <c r="BJ155" s="216"/>
      <c r="BK155" s="216"/>
      <c r="BL155" s="216"/>
      <c r="BM155" s="216"/>
      <c r="BN155" s="216"/>
      <c r="BO155" s="216"/>
      <c r="BP155" s="216"/>
      <c r="BQ155" s="216"/>
      <c r="BR155" s="216"/>
      <c r="BS155" s="216"/>
    </row>
    <row r="156" spans="1:71" ht="12.75" hidden="1" x14ac:dyDescent="0.2">
      <c r="A156" s="219"/>
      <c r="B156" s="216"/>
      <c r="C156" s="216"/>
      <c r="D156" s="216"/>
      <c r="E156" s="216"/>
      <c r="F156" s="216"/>
      <c r="G156" s="216"/>
      <c r="H156" s="216"/>
      <c r="I156" s="216"/>
      <c r="J156" s="216"/>
      <c r="K156" s="216"/>
      <c r="L156" s="216"/>
      <c r="M156" s="216"/>
      <c r="N156" s="216"/>
      <c r="O156" s="216"/>
      <c r="P156" s="216"/>
      <c r="Q156" s="216"/>
      <c r="R156" s="216"/>
      <c r="S156" s="216"/>
      <c r="T156" s="216"/>
      <c r="U156" s="216"/>
      <c r="V156" s="216"/>
      <c r="W156" s="216"/>
      <c r="X156" s="216"/>
      <c r="Y156" s="216"/>
      <c r="Z156" s="216"/>
      <c r="AA156" s="216"/>
      <c r="AB156" s="216"/>
      <c r="AC156" s="216"/>
      <c r="AD156" s="216"/>
      <c r="AE156" s="216"/>
      <c r="AF156" s="216"/>
      <c r="AG156" s="216"/>
      <c r="AH156" s="216"/>
      <c r="AI156" s="216"/>
      <c r="AJ156" s="216"/>
      <c r="AK156" s="216"/>
      <c r="AL156" s="216"/>
      <c r="AM156" s="216"/>
      <c r="AN156" s="216"/>
      <c r="AO156" s="216"/>
      <c r="AP156" s="216"/>
      <c r="AQ156" s="217"/>
      <c r="AR156" s="217"/>
      <c r="AS156" s="217"/>
      <c r="AT156" s="216"/>
      <c r="AU156" s="216"/>
      <c r="AV156" s="216"/>
      <c r="AW156" s="216"/>
      <c r="AX156" s="216"/>
      <c r="AY156" s="216"/>
      <c r="AZ156" s="216"/>
      <c r="BA156" s="216"/>
      <c r="BB156" s="216"/>
      <c r="BC156" s="216"/>
      <c r="BD156" s="216"/>
      <c r="BE156" s="216"/>
      <c r="BF156" s="216"/>
      <c r="BG156" s="216"/>
      <c r="BH156" s="216"/>
      <c r="BI156" s="216"/>
      <c r="BJ156" s="216"/>
      <c r="BK156" s="216"/>
      <c r="BL156" s="216"/>
      <c r="BM156" s="216"/>
      <c r="BN156" s="216"/>
      <c r="BO156" s="216"/>
      <c r="BP156" s="216"/>
      <c r="BQ156" s="216"/>
      <c r="BR156" s="216"/>
      <c r="BS156" s="216"/>
    </row>
    <row r="157" spans="1:71" ht="12.75" hidden="1" x14ac:dyDescent="0.2">
      <c r="A157" s="219"/>
      <c r="B157" s="216"/>
      <c r="C157" s="216"/>
      <c r="D157" s="216"/>
      <c r="E157" s="216"/>
      <c r="F157" s="216"/>
      <c r="G157" s="216"/>
      <c r="H157" s="216"/>
      <c r="I157" s="216"/>
      <c r="J157" s="216"/>
      <c r="K157" s="216"/>
      <c r="L157" s="216"/>
      <c r="M157" s="216"/>
      <c r="N157" s="216"/>
      <c r="O157" s="216"/>
      <c r="P157" s="216"/>
      <c r="Q157" s="216"/>
      <c r="R157" s="216"/>
      <c r="S157" s="216"/>
      <c r="T157" s="216"/>
      <c r="U157" s="216"/>
      <c r="V157" s="216"/>
      <c r="W157" s="216"/>
      <c r="X157" s="216"/>
      <c r="Y157" s="216"/>
      <c r="Z157" s="216"/>
      <c r="AA157" s="216"/>
      <c r="AB157" s="216"/>
      <c r="AC157" s="216"/>
      <c r="AD157" s="216"/>
      <c r="AE157" s="216"/>
      <c r="AF157" s="216"/>
      <c r="AG157" s="216"/>
      <c r="AH157" s="216"/>
      <c r="AI157" s="216"/>
      <c r="AJ157" s="216"/>
      <c r="AK157" s="216"/>
      <c r="AL157" s="216"/>
      <c r="AM157" s="216"/>
      <c r="AN157" s="216"/>
      <c r="AO157" s="216"/>
      <c r="AP157" s="216"/>
      <c r="AQ157" s="217"/>
      <c r="AR157" s="217"/>
      <c r="AS157" s="217"/>
      <c r="AT157" s="216"/>
      <c r="AU157" s="216"/>
      <c r="AV157" s="216"/>
      <c r="AW157" s="216"/>
      <c r="AX157" s="216"/>
      <c r="AY157" s="216"/>
      <c r="AZ157" s="216"/>
      <c r="BA157" s="216"/>
      <c r="BB157" s="216"/>
      <c r="BC157" s="216"/>
      <c r="BD157" s="216"/>
      <c r="BE157" s="216"/>
      <c r="BF157" s="216"/>
      <c r="BG157" s="216"/>
      <c r="BH157" s="216"/>
      <c r="BI157" s="216"/>
      <c r="BJ157" s="216"/>
      <c r="BK157" s="216"/>
      <c r="BL157" s="216"/>
      <c r="BM157" s="216"/>
      <c r="BN157" s="216"/>
      <c r="BO157" s="216"/>
      <c r="BP157" s="216"/>
      <c r="BQ157" s="216"/>
      <c r="BR157" s="216"/>
      <c r="BS157" s="216"/>
    </row>
    <row r="158" spans="1:71" ht="12.75" hidden="1" x14ac:dyDescent="0.2">
      <c r="A158" s="219"/>
      <c r="B158" s="216"/>
      <c r="C158" s="216"/>
      <c r="D158" s="216"/>
      <c r="E158" s="216"/>
      <c r="F158" s="216"/>
      <c r="G158" s="216"/>
      <c r="H158" s="216"/>
      <c r="I158" s="216"/>
      <c r="J158" s="216"/>
      <c r="K158" s="216"/>
      <c r="L158" s="216"/>
      <c r="M158" s="216"/>
      <c r="N158" s="216"/>
      <c r="O158" s="216"/>
      <c r="P158" s="216"/>
      <c r="Q158" s="216"/>
      <c r="R158" s="216"/>
      <c r="S158" s="216"/>
      <c r="T158" s="216"/>
      <c r="U158" s="216"/>
      <c r="V158" s="216"/>
      <c r="W158" s="216"/>
      <c r="X158" s="216"/>
      <c r="Y158" s="216"/>
      <c r="Z158" s="216"/>
      <c r="AA158" s="216"/>
      <c r="AB158" s="216"/>
      <c r="AC158" s="216"/>
      <c r="AD158" s="216"/>
      <c r="AE158" s="216"/>
      <c r="AF158" s="216"/>
      <c r="AG158" s="216"/>
      <c r="AH158" s="216"/>
      <c r="AI158" s="216"/>
      <c r="AJ158" s="216"/>
      <c r="AK158" s="216"/>
      <c r="AL158" s="216"/>
      <c r="AM158" s="216"/>
      <c r="AN158" s="216"/>
      <c r="AO158" s="216"/>
      <c r="AP158" s="216"/>
      <c r="AQ158" s="217"/>
      <c r="AR158" s="217"/>
      <c r="AS158" s="217"/>
      <c r="AT158" s="216"/>
      <c r="AU158" s="216"/>
      <c r="AV158" s="216"/>
      <c r="AW158" s="216"/>
      <c r="AX158" s="216"/>
      <c r="AY158" s="216"/>
      <c r="AZ158" s="216"/>
      <c r="BA158" s="216"/>
      <c r="BB158" s="216"/>
      <c r="BC158" s="216"/>
      <c r="BD158" s="216"/>
      <c r="BE158" s="216"/>
      <c r="BF158" s="216"/>
      <c r="BG158" s="216"/>
      <c r="BH158" s="216"/>
      <c r="BI158" s="216"/>
      <c r="BJ158" s="216"/>
      <c r="BK158" s="216"/>
      <c r="BL158" s="216"/>
      <c r="BM158" s="216"/>
      <c r="BN158" s="216"/>
      <c r="BO158" s="216"/>
      <c r="BP158" s="216"/>
      <c r="BQ158" s="216"/>
      <c r="BR158" s="216"/>
      <c r="BS158" s="216"/>
    </row>
    <row r="159" spans="1:71" ht="12.75" hidden="1" x14ac:dyDescent="0.2">
      <c r="A159" s="219"/>
      <c r="B159" s="216"/>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6"/>
      <c r="AC159" s="216"/>
      <c r="AD159" s="216"/>
      <c r="AE159" s="216"/>
      <c r="AF159" s="216"/>
      <c r="AG159" s="216"/>
      <c r="AH159" s="216"/>
      <c r="AI159" s="216"/>
      <c r="AJ159" s="216"/>
      <c r="AK159" s="216"/>
      <c r="AL159" s="216"/>
      <c r="AM159" s="216"/>
      <c r="AN159" s="216"/>
      <c r="AO159" s="216"/>
      <c r="AP159" s="216"/>
      <c r="AQ159" s="217"/>
      <c r="AR159" s="217"/>
      <c r="AS159" s="217"/>
      <c r="AT159" s="216"/>
      <c r="AU159" s="216"/>
      <c r="AV159" s="216"/>
      <c r="AW159" s="216"/>
      <c r="AX159" s="216"/>
      <c r="AY159" s="216"/>
      <c r="AZ159" s="216"/>
      <c r="BA159" s="216"/>
      <c r="BB159" s="216"/>
      <c r="BC159" s="216"/>
      <c r="BD159" s="216"/>
      <c r="BE159" s="216"/>
      <c r="BF159" s="216"/>
      <c r="BG159" s="216"/>
      <c r="BH159" s="216"/>
      <c r="BI159" s="216"/>
      <c r="BJ159" s="216"/>
      <c r="BK159" s="216"/>
      <c r="BL159" s="216"/>
      <c r="BM159" s="216"/>
      <c r="BN159" s="216"/>
      <c r="BO159" s="216"/>
      <c r="BP159" s="216"/>
      <c r="BQ159" s="216"/>
      <c r="BR159" s="216"/>
      <c r="BS159" s="216"/>
    </row>
    <row r="160" spans="1:71" ht="12.75" hidden="1" x14ac:dyDescent="0.2">
      <c r="A160" s="219"/>
      <c r="B160" s="216"/>
      <c r="C160" s="216"/>
      <c r="D160" s="216"/>
      <c r="E160" s="216"/>
      <c r="F160" s="216"/>
      <c r="G160" s="216"/>
      <c r="H160" s="216"/>
      <c r="I160" s="216"/>
      <c r="J160" s="216"/>
      <c r="K160" s="216"/>
      <c r="L160" s="216"/>
      <c r="M160" s="216"/>
      <c r="N160" s="216"/>
      <c r="O160" s="216"/>
      <c r="P160" s="216"/>
      <c r="Q160" s="216"/>
      <c r="R160" s="216"/>
      <c r="S160" s="216"/>
      <c r="T160" s="216"/>
      <c r="U160" s="216"/>
      <c r="V160" s="216"/>
      <c r="W160" s="216"/>
      <c r="X160" s="216"/>
      <c r="Y160" s="216"/>
      <c r="Z160" s="216"/>
      <c r="AA160" s="216"/>
      <c r="AB160" s="216"/>
      <c r="AC160" s="216"/>
      <c r="AD160" s="216"/>
      <c r="AE160" s="216"/>
      <c r="AF160" s="216"/>
      <c r="AG160" s="216"/>
      <c r="AH160" s="216"/>
      <c r="AI160" s="216"/>
      <c r="AJ160" s="216"/>
      <c r="AK160" s="216"/>
      <c r="AL160" s="216"/>
      <c r="AM160" s="216"/>
      <c r="AN160" s="216"/>
      <c r="AO160" s="216"/>
      <c r="AP160" s="216"/>
      <c r="AQ160" s="217"/>
      <c r="AR160" s="217"/>
      <c r="AS160" s="217"/>
      <c r="AT160" s="216"/>
      <c r="AU160" s="216"/>
      <c r="AV160" s="216"/>
      <c r="AW160" s="216"/>
      <c r="AX160" s="216"/>
      <c r="AY160" s="216"/>
      <c r="AZ160" s="216"/>
      <c r="BA160" s="216"/>
      <c r="BB160" s="216"/>
      <c r="BC160" s="216"/>
      <c r="BD160" s="216"/>
      <c r="BE160" s="216"/>
      <c r="BF160" s="216"/>
      <c r="BG160" s="216"/>
      <c r="BH160" s="216"/>
      <c r="BI160" s="216"/>
      <c r="BJ160" s="216"/>
      <c r="BK160" s="216"/>
      <c r="BL160" s="216"/>
      <c r="BM160" s="216"/>
      <c r="BN160" s="216"/>
      <c r="BO160" s="216"/>
      <c r="BP160" s="216"/>
      <c r="BQ160" s="216"/>
      <c r="BR160" s="216"/>
      <c r="BS160" s="216"/>
    </row>
    <row r="161" spans="1:71" ht="12.75" hidden="1" x14ac:dyDescent="0.2">
      <c r="A161" s="219"/>
      <c r="B161" s="216"/>
      <c r="C161" s="216"/>
      <c r="D161" s="216"/>
      <c r="E161" s="216"/>
      <c r="F161" s="216"/>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6"/>
      <c r="AQ161" s="217"/>
      <c r="AR161" s="217"/>
      <c r="AS161" s="217"/>
      <c r="AT161" s="216"/>
      <c r="AU161" s="216"/>
      <c r="AV161" s="216"/>
      <c r="AW161" s="216"/>
      <c r="AX161" s="216"/>
      <c r="AY161" s="216"/>
      <c r="AZ161" s="216"/>
      <c r="BA161" s="216"/>
      <c r="BB161" s="216"/>
      <c r="BC161" s="216"/>
      <c r="BD161" s="216"/>
      <c r="BE161" s="216"/>
      <c r="BF161" s="216"/>
      <c r="BG161" s="216"/>
      <c r="BH161" s="216"/>
      <c r="BI161" s="216"/>
      <c r="BJ161" s="216"/>
      <c r="BK161" s="216"/>
      <c r="BL161" s="216"/>
      <c r="BM161" s="216"/>
      <c r="BN161" s="216"/>
      <c r="BO161" s="216"/>
      <c r="BP161" s="216"/>
      <c r="BQ161" s="216"/>
      <c r="BR161" s="216"/>
      <c r="BS161" s="216"/>
    </row>
    <row r="162" spans="1:71" ht="12.75" hidden="1" x14ac:dyDescent="0.2">
      <c r="A162" s="219"/>
      <c r="B162" s="216"/>
      <c r="C162" s="216"/>
      <c r="D162" s="216"/>
      <c r="E162" s="216"/>
      <c r="F162" s="216"/>
      <c r="G162" s="216"/>
      <c r="H162" s="216"/>
      <c r="I162" s="216"/>
      <c r="J162" s="216"/>
      <c r="K162" s="216"/>
      <c r="L162" s="216"/>
      <c r="M162" s="216"/>
      <c r="N162" s="216"/>
      <c r="O162" s="216"/>
      <c r="P162" s="216"/>
      <c r="Q162" s="216"/>
      <c r="R162" s="216"/>
      <c r="S162" s="216"/>
      <c r="T162" s="216"/>
      <c r="U162" s="216"/>
      <c r="V162" s="216"/>
      <c r="W162" s="216"/>
      <c r="X162" s="216"/>
      <c r="Y162" s="216"/>
      <c r="Z162" s="216"/>
      <c r="AA162" s="216"/>
      <c r="AB162" s="216"/>
      <c r="AC162" s="216"/>
      <c r="AD162" s="216"/>
      <c r="AE162" s="216"/>
      <c r="AF162" s="216"/>
      <c r="AG162" s="216"/>
      <c r="AH162" s="216"/>
      <c r="AI162" s="216"/>
      <c r="AJ162" s="216"/>
      <c r="AK162" s="216"/>
      <c r="AL162" s="216"/>
      <c r="AM162" s="216"/>
      <c r="AN162" s="216"/>
      <c r="AO162" s="216"/>
      <c r="AP162" s="216"/>
      <c r="AQ162" s="217"/>
      <c r="AR162" s="217"/>
      <c r="AS162" s="217"/>
      <c r="AT162" s="216"/>
      <c r="AU162" s="216"/>
      <c r="AV162" s="216"/>
      <c r="AW162" s="216"/>
      <c r="AX162" s="216"/>
      <c r="AY162" s="216"/>
      <c r="AZ162" s="216"/>
      <c r="BA162" s="216"/>
      <c r="BB162" s="216"/>
      <c r="BC162" s="216"/>
      <c r="BD162" s="216"/>
      <c r="BE162" s="216"/>
      <c r="BF162" s="216"/>
      <c r="BG162" s="216"/>
      <c r="BH162" s="216"/>
      <c r="BI162" s="216"/>
      <c r="BJ162" s="216"/>
      <c r="BK162" s="216"/>
      <c r="BL162" s="216"/>
      <c r="BM162" s="216"/>
      <c r="BN162" s="216"/>
      <c r="BO162" s="216"/>
      <c r="BP162" s="216"/>
      <c r="BQ162" s="216"/>
      <c r="BR162" s="216"/>
      <c r="BS162" s="216"/>
    </row>
    <row r="163" spans="1:71" ht="12.75" hidden="1" x14ac:dyDescent="0.2">
      <c r="A163" s="219"/>
      <c r="B163" s="216"/>
      <c r="C163" s="216"/>
      <c r="D163" s="216"/>
      <c r="E163" s="216"/>
      <c r="F163" s="216"/>
      <c r="G163" s="216"/>
      <c r="H163" s="216"/>
      <c r="I163" s="216"/>
      <c r="J163" s="216"/>
      <c r="K163" s="216"/>
      <c r="L163" s="216"/>
      <c r="M163" s="216"/>
      <c r="N163" s="216"/>
      <c r="O163" s="216"/>
      <c r="P163" s="216"/>
      <c r="Q163" s="216"/>
      <c r="R163" s="216"/>
      <c r="S163" s="216"/>
      <c r="T163" s="216"/>
      <c r="U163" s="216"/>
      <c r="V163" s="216"/>
      <c r="W163" s="216"/>
      <c r="X163" s="216"/>
      <c r="Y163" s="216"/>
      <c r="Z163" s="216"/>
      <c r="AA163" s="216"/>
      <c r="AB163" s="216"/>
      <c r="AC163" s="216"/>
      <c r="AD163" s="216"/>
      <c r="AE163" s="216"/>
      <c r="AF163" s="216"/>
      <c r="AG163" s="216"/>
      <c r="AH163" s="216"/>
      <c r="AI163" s="216"/>
      <c r="AJ163" s="216"/>
      <c r="AK163" s="216"/>
      <c r="AL163" s="216"/>
      <c r="AM163" s="216"/>
      <c r="AN163" s="216"/>
      <c r="AO163" s="216"/>
      <c r="AP163" s="216"/>
      <c r="AQ163" s="217"/>
      <c r="AR163" s="217"/>
      <c r="AS163" s="217"/>
      <c r="AT163" s="216"/>
      <c r="AU163" s="216"/>
      <c r="AV163" s="216"/>
      <c r="AW163" s="216"/>
      <c r="AX163" s="216"/>
      <c r="AY163" s="216"/>
      <c r="AZ163" s="216"/>
      <c r="BA163" s="216"/>
      <c r="BB163" s="216"/>
      <c r="BC163" s="216"/>
      <c r="BD163" s="216"/>
      <c r="BE163" s="216"/>
      <c r="BF163" s="216"/>
      <c r="BG163" s="216"/>
      <c r="BH163" s="216"/>
      <c r="BI163" s="216"/>
      <c r="BJ163" s="216"/>
      <c r="BK163" s="216"/>
      <c r="BL163" s="216"/>
      <c r="BM163" s="216"/>
      <c r="BN163" s="216"/>
      <c r="BO163" s="216"/>
      <c r="BP163" s="216"/>
      <c r="BQ163" s="216"/>
      <c r="BR163" s="216"/>
      <c r="BS163" s="216"/>
    </row>
    <row r="164" spans="1:71" ht="12.75" hidden="1" x14ac:dyDescent="0.2">
      <c r="A164" s="219"/>
      <c r="B164" s="216"/>
      <c r="C164" s="216"/>
      <c r="D164" s="216"/>
      <c r="E164" s="216"/>
      <c r="F164" s="216"/>
      <c r="G164" s="216"/>
      <c r="H164" s="216"/>
      <c r="I164" s="216"/>
      <c r="J164" s="216"/>
      <c r="K164" s="216"/>
      <c r="L164" s="216"/>
      <c r="M164" s="216"/>
      <c r="N164" s="216"/>
      <c r="O164" s="216"/>
      <c r="P164" s="216"/>
      <c r="Q164" s="216"/>
      <c r="R164" s="216"/>
      <c r="S164" s="216"/>
      <c r="T164" s="216"/>
      <c r="U164" s="216"/>
      <c r="V164" s="216"/>
      <c r="W164" s="216"/>
      <c r="X164" s="216"/>
      <c r="Y164" s="216"/>
      <c r="Z164" s="216"/>
      <c r="AA164" s="216"/>
      <c r="AB164" s="216"/>
      <c r="AC164" s="216"/>
      <c r="AD164" s="216"/>
      <c r="AE164" s="216"/>
      <c r="AF164" s="216"/>
      <c r="AG164" s="216"/>
      <c r="AH164" s="216"/>
      <c r="AI164" s="216"/>
      <c r="AJ164" s="216"/>
      <c r="AK164" s="216"/>
      <c r="AL164" s="216"/>
      <c r="AM164" s="216"/>
      <c r="AN164" s="216"/>
      <c r="AO164" s="216"/>
      <c r="AP164" s="216"/>
      <c r="AQ164" s="217"/>
      <c r="AR164" s="217"/>
      <c r="AS164" s="217"/>
      <c r="AT164" s="216"/>
      <c r="AU164" s="216"/>
      <c r="AV164" s="216"/>
      <c r="AW164" s="216"/>
      <c r="AX164" s="216"/>
      <c r="AY164" s="216"/>
      <c r="AZ164" s="216"/>
      <c r="BA164" s="216"/>
      <c r="BB164" s="216"/>
      <c r="BC164" s="216"/>
      <c r="BD164" s="216"/>
      <c r="BE164" s="216"/>
      <c r="BF164" s="216"/>
      <c r="BG164" s="216"/>
      <c r="BH164" s="216"/>
      <c r="BI164" s="216"/>
      <c r="BJ164" s="216"/>
      <c r="BK164" s="216"/>
      <c r="BL164" s="216"/>
      <c r="BM164" s="216"/>
      <c r="BN164" s="216"/>
      <c r="BO164" s="216"/>
      <c r="BP164" s="216"/>
      <c r="BQ164" s="216"/>
      <c r="BR164" s="216"/>
      <c r="BS164" s="216"/>
    </row>
    <row r="165" spans="1:71" ht="12.75" hidden="1" x14ac:dyDescent="0.2">
      <c r="A165" s="219"/>
      <c r="B165" s="216"/>
      <c r="C165" s="216"/>
      <c r="D165" s="216"/>
      <c r="E165" s="216"/>
      <c r="F165" s="216"/>
      <c r="G165" s="216"/>
      <c r="H165" s="216"/>
      <c r="I165" s="216"/>
      <c r="J165" s="216"/>
      <c r="K165" s="216"/>
      <c r="L165" s="216"/>
      <c r="M165" s="216"/>
      <c r="N165" s="216"/>
      <c r="O165" s="216"/>
      <c r="P165" s="216"/>
      <c r="Q165" s="216"/>
      <c r="R165" s="216"/>
      <c r="S165" s="216"/>
      <c r="T165" s="216"/>
      <c r="U165" s="216"/>
      <c r="V165" s="216"/>
      <c r="W165" s="216"/>
      <c r="X165" s="216"/>
      <c r="Y165" s="216"/>
      <c r="Z165" s="216"/>
      <c r="AA165" s="216"/>
      <c r="AB165" s="216"/>
      <c r="AC165" s="216"/>
      <c r="AD165" s="216"/>
      <c r="AE165" s="216"/>
      <c r="AF165" s="216"/>
      <c r="AG165" s="216"/>
      <c r="AH165" s="216"/>
      <c r="AI165" s="216"/>
      <c r="AJ165" s="216"/>
      <c r="AK165" s="216"/>
      <c r="AL165" s="216"/>
      <c r="AM165" s="216"/>
      <c r="AN165" s="216"/>
      <c r="AO165" s="216"/>
      <c r="AP165" s="216"/>
      <c r="AQ165" s="217"/>
      <c r="AR165" s="217"/>
      <c r="AS165" s="217"/>
      <c r="AT165" s="216"/>
      <c r="AU165" s="216"/>
      <c r="AV165" s="216"/>
      <c r="AW165" s="216"/>
      <c r="AX165" s="216"/>
      <c r="AY165" s="216"/>
      <c r="AZ165" s="216"/>
      <c r="BA165" s="216"/>
      <c r="BB165" s="216"/>
      <c r="BC165" s="216"/>
      <c r="BD165" s="216"/>
      <c r="BE165" s="216"/>
      <c r="BF165" s="216"/>
      <c r="BG165" s="216"/>
      <c r="BH165" s="216"/>
      <c r="BI165" s="216"/>
      <c r="BJ165" s="216"/>
      <c r="BK165" s="216"/>
      <c r="BL165" s="216"/>
      <c r="BM165" s="216"/>
      <c r="BN165" s="216"/>
      <c r="BO165" s="216"/>
      <c r="BP165" s="216"/>
      <c r="BQ165" s="216"/>
      <c r="BR165" s="216"/>
      <c r="BS165" s="216"/>
    </row>
    <row r="166" spans="1:71" ht="12.75" hidden="1" x14ac:dyDescent="0.2">
      <c r="A166" s="219"/>
      <c r="B166" s="216"/>
      <c r="C166" s="216"/>
      <c r="D166" s="216"/>
      <c r="E166" s="216"/>
      <c r="F166" s="216"/>
      <c r="G166" s="216"/>
      <c r="H166" s="216"/>
      <c r="I166" s="216"/>
      <c r="J166" s="216"/>
      <c r="K166" s="216"/>
      <c r="L166" s="216"/>
      <c r="M166" s="216"/>
      <c r="N166" s="216"/>
      <c r="O166" s="216"/>
      <c r="P166" s="216"/>
      <c r="Q166" s="216"/>
      <c r="R166" s="216"/>
      <c r="S166" s="216"/>
      <c r="T166" s="216"/>
      <c r="U166" s="216"/>
      <c r="V166" s="216"/>
      <c r="W166" s="216"/>
      <c r="X166" s="216"/>
      <c r="Y166" s="216"/>
      <c r="Z166" s="216"/>
      <c r="AA166" s="216"/>
      <c r="AB166" s="216"/>
      <c r="AC166" s="216"/>
      <c r="AD166" s="216"/>
      <c r="AE166" s="216"/>
      <c r="AF166" s="216"/>
      <c r="AG166" s="216"/>
      <c r="AH166" s="216"/>
      <c r="AI166" s="216"/>
      <c r="AJ166" s="216"/>
      <c r="AK166" s="216"/>
      <c r="AL166" s="216"/>
      <c r="AM166" s="216"/>
      <c r="AN166" s="216"/>
      <c r="AO166" s="216"/>
      <c r="AP166" s="216"/>
      <c r="AQ166" s="217"/>
      <c r="AR166" s="217"/>
      <c r="AS166" s="217"/>
      <c r="AT166" s="216"/>
      <c r="AU166" s="216"/>
      <c r="AV166" s="216"/>
      <c r="AW166" s="216"/>
      <c r="AX166" s="216"/>
      <c r="AY166" s="216"/>
      <c r="AZ166" s="216"/>
      <c r="BA166" s="216"/>
      <c r="BB166" s="216"/>
      <c r="BC166" s="216"/>
      <c r="BD166" s="216"/>
      <c r="BE166" s="216"/>
      <c r="BF166" s="216"/>
      <c r="BG166" s="216"/>
      <c r="BH166" s="216"/>
      <c r="BI166" s="216"/>
      <c r="BJ166" s="216"/>
      <c r="BK166" s="216"/>
      <c r="BL166" s="216"/>
      <c r="BM166" s="216"/>
      <c r="BN166" s="216"/>
      <c r="BO166" s="216"/>
      <c r="BP166" s="216"/>
      <c r="BQ166" s="216"/>
      <c r="BR166" s="216"/>
      <c r="BS166" s="216"/>
    </row>
    <row r="167" spans="1:71" ht="12.75" hidden="1" x14ac:dyDescent="0.2">
      <c r="A167" s="219"/>
      <c r="B167" s="216"/>
      <c r="C167" s="216"/>
      <c r="D167" s="216"/>
      <c r="E167" s="216"/>
      <c r="F167" s="216"/>
      <c r="G167" s="216"/>
      <c r="H167" s="216"/>
      <c r="I167" s="216"/>
      <c r="J167" s="216"/>
      <c r="K167" s="216"/>
      <c r="L167" s="216"/>
      <c r="M167" s="216"/>
      <c r="N167" s="216"/>
      <c r="O167" s="216"/>
      <c r="P167" s="216"/>
      <c r="Q167" s="216"/>
      <c r="R167" s="216"/>
      <c r="S167" s="216"/>
      <c r="T167" s="216"/>
      <c r="U167" s="216"/>
      <c r="V167" s="216"/>
      <c r="W167" s="216"/>
      <c r="X167" s="216"/>
      <c r="Y167" s="216"/>
      <c r="Z167" s="216"/>
      <c r="AA167" s="216"/>
      <c r="AB167" s="216"/>
      <c r="AC167" s="216"/>
      <c r="AD167" s="216"/>
      <c r="AE167" s="216"/>
      <c r="AF167" s="216"/>
      <c r="AG167" s="216"/>
      <c r="AH167" s="216"/>
      <c r="AI167" s="216"/>
      <c r="AJ167" s="216"/>
      <c r="AK167" s="216"/>
      <c r="AL167" s="216"/>
      <c r="AM167" s="216"/>
      <c r="AN167" s="216"/>
      <c r="AO167" s="216"/>
      <c r="AP167" s="216"/>
      <c r="AQ167" s="217"/>
      <c r="AR167" s="217"/>
      <c r="AS167" s="217"/>
      <c r="AT167" s="216"/>
      <c r="AU167" s="216"/>
      <c r="AV167" s="216"/>
      <c r="AW167" s="216"/>
      <c r="AX167" s="216"/>
      <c r="AY167" s="216"/>
      <c r="AZ167" s="216"/>
      <c r="BA167" s="216"/>
      <c r="BB167" s="216"/>
      <c r="BC167" s="216"/>
      <c r="BD167" s="216"/>
      <c r="BE167" s="216"/>
      <c r="BF167" s="216"/>
      <c r="BG167" s="216"/>
      <c r="BH167" s="216"/>
      <c r="BI167" s="216"/>
      <c r="BJ167" s="216"/>
      <c r="BK167" s="216"/>
      <c r="BL167" s="216"/>
      <c r="BM167" s="216"/>
      <c r="BN167" s="216"/>
      <c r="BO167" s="216"/>
      <c r="BP167" s="216"/>
      <c r="BQ167" s="216"/>
      <c r="BR167" s="216"/>
      <c r="BS167" s="216"/>
    </row>
    <row r="168" spans="1:71" ht="12.75" hidden="1" x14ac:dyDescent="0.2">
      <c r="A168" s="219"/>
      <c r="B168" s="216"/>
      <c r="C168" s="216"/>
      <c r="D168" s="216"/>
      <c r="E168" s="216"/>
      <c r="F168" s="216"/>
      <c r="G168" s="216"/>
      <c r="H168" s="216"/>
      <c r="I168" s="216"/>
      <c r="J168" s="216"/>
      <c r="K168" s="216"/>
      <c r="L168" s="216"/>
      <c r="M168" s="216"/>
      <c r="N168" s="216"/>
      <c r="O168" s="216"/>
      <c r="P168" s="216"/>
      <c r="Q168" s="216"/>
      <c r="R168" s="216"/>
      <c r="S168" s="216"/>
      <c r="T168" s="216"/>
      <c r="U168" s="216"/>
      <c r="V168" s="216"/>
      <c r="W168" s="216"/>
      <c r="X168" s="216"/>
      <c r="Y168" s="216"/>
      <c r="Z168" s="216"/>
      <c r="AA168" s="216"/>
      <c r="AB168" s="216"/>
      <c r="AC168" s="216"/>
      <c r="AD168" s="216"/>
      <c r="AE168" s="216"/>
      <c r="AF168" s="216"/>
      <c r="AG168" s="216"/>
      <c r="AH168" s="216"/>
      <c r="AI168" s="216"/>
      <c r="AJ168" s="216"/>
      <c r="AK168" s="216"/>
      <c r="AL168" s="216"/>
      <c r="AM168" s="216"/>
      <c r="AN168" s="216"/>
      <c r="AO168" s="216"/>
      <c r="AP168" s="216"/>
      <c r="AQ168" s="217"/>
      <c r="AR168" s="217"/>
      <c r="AS168" s="217"/>
      <c r="AT168" s="216"/>
      <c r="AU168" s="216"/>
      <c r="AV168" s="216"/>
      <c r="AW168" s="216"/>
      <c r="AX168" s="216"/>
      <c r="AY168" s="216"/>
      <c r="AZ168" s="216"/>
      <c r="BA168" s="216"/>
      <c r="BB168" s="216"/>
      <c r="BC168" s="216"/>
      <c r="BD168" s="216"/>
      <c r="BE168" s="216"/>
      <c r="BF168" s="216"/>
      <c r="BG168" s="216"/>
      <c r="BH168" s="216"/>
      <c r="BI168" s="216"/>
      <c r="BJ168" s="216"/>
      <c r="BK168" s="216"/>
      <c r="BL168" s="216"/>
      <c r="BM168" s="216"/>
      <c r="BN168" s="216"/>
      <c r="BO168" s="216"/>
      <c r="BP168" s="216"/>
      <c r="BQ168" s="216"/>
      <c r="BR168" s="216"/>
      <c r="BS168" s="216"/>
    </row>
    <row r="169" spans="1:71" ht="12.75" hidden="1" x14ac:dyDescent="0.2">
      <c r="A169" s="219"/>
      <c r="B169" s="216"/>
      <c r="C169" s="216"/>
      <c r="D169" s="216"/>
      <c r="E169" s="216"/>
      <c r="F169" s="216"/>
      <c r="G169" s="216"/>
      <c r="H169" s="216"/>
      <c r="I169" s="216"/>
      <c r="J169" s="216"/>
      <c r="K169" s="216"/>
      <c r="L169" s="216"/>
      <c r="M169" s="216"/>
      <c r="N169" s="216"/>
      <c r="O169" s="216"/>
      <c r="P169" s="216"/>
      <c r="Q169" s="216"/>
      <c r="R169" s="216"/>
      <c r="S169" s="216"/>
      <c r="T169" s="216"/>
      <c r="U169" s="216"/>
      <c r="V169" s="216"/>
      <c r="W169" s="216"/>
      <c r="X169" s="216"/>
      <c r="Y169" s="216"/>
      <c r="Z169" s="216"/>
      <c r="AA169" s="216"/>
      <c r="AB169" s="216"/>
      <c r="AC169" s="216"/>
      <c r="AD169" s="216"/>
      <c r="AE169" s="216"/>
      <c r="AF169" s="216"/>
      <c r="AG169" s="216"/>
      <c r="AH169" s="216"/>
      <c r="AI169" s="216"/>
      <c r="AJ169" s="216"/>
      <c r="AK169" s="216"/>
      <c r="AL169" s="216"/>
      <c r="AM169" s="216"/>
      <c r="AN169" s="216"/>
      <c r="AO169" s="216"/>
      <c r="AP169" s="216"/>
      <c r="AQ169" s="217"/>
      <c r="AR169" s="217"/>
      <c r="AS169" s="217"/>
      <c r="AT169" s="216"/>
      <c r="AU169" s="216"/>
      <c r="AV169" s="216"/>
      <c r="AW169" s="216"/>
      <c r="AX169" s="216"/>
      <c r="AY169" s="216"/>
      <c r="AZ169" s="216"/>
      <c r="BA169" s="216"/>
      <c r="BB169" s="216"/>
      <c r="BC169" s="216"/>
      <c r="BD169" s="216"/>
      <c r="BE169" s="216"/>
      <c r="BF169" s="216"/>
      <c r="BG169" s="216"/>
      <c r="BH169" s="216"/>
      <c r="BI169" s="216"/>
      <c r="BJ169" s="216"/>
      <c r="BK169" s="216"/>
      <c r="BL169" s="216"/>
      <c r="BM169" s="216"/>
      <c r="BN169" s="216"/>
      <c r="BO169" s="216"/>
      <c r="BP169" s="216"/>
      <c r="BQ169" s="216"/>
      <c r="BR169" s="216"/>
      <c r="BS169" s="216"/>
    </row>
    <row r="170" spans="1:71" ht="12.75" hidden="1" x14ac:dyDescent="0.2">
      <c r="A170" s="219"/>
      <c r="B170" s="216"/>
      <c r="C170" s="216"/>
      <c r="D170" s="216"/>
      <c r="E170" s="216"/>
      <c r="F170" s="216"/>
      <c r="G170" s="216"/>
      <c r="H170" s="216"/>
      <c r="I170" s="216"/>
      <c r="J170" s="216"/>
      <c r="K170" s="216"/>
      <c r="L170" s="216"/>
      <c r="M170" s="216"/>
      <c r="N170" s="216"/>
      <c r="O170" s="216"/>
      <c r="P170" s="216"/>
      <c r="Q170" s="216"/>
      <c r="R170" s="216"/>
      <c r="S170" s="216"/>
      <c r="T170" s="216"/>
      <c r="U170" s="216"/>
      <c r="V170" s="216"/>
      <c r="W170" s="216"/>
      <c r="X170" s="216"/>
      <c r="Y170" s="216"/>
      <c r="Z170" s="216"/>
      <c r="AA170" s="216"/>
      <c r="AB170" s="216"/>
      <c r="AC170" s="216"/>
      <c r="AD170" s="216"/>
      <c r="AE170" s="216"/>
      <c r="AF170" s="216"/>
      <c r="AG170" s="216"/>
      <c r="AH170" s="216"/>
      <c r="AI170" s="216"/>
      <c r="AJ170" s="216"/>
      <c r="AK170" s="216"/>
      <c r="AL170" s="216"/>
      <c r="AM170" s="216"/>
      <c r="AN170" s="216"/>
      <c r="AO170" s="216"/>
      <c r="AP170" s="216"/>
      <c r="AQ170" s="217"/>
      <c r="AR170" s="217"/>
      <c r="AS170" s="217"/>
      <c r="AT170" s="216"/>
      <c r="AU170" s="216"/>
      <c r="AV170" s="216"/>
      <c r="AW170" s="216"/>
      <c r="AX170" s="216"/>
      <c r="AY170" s="216"/>
      <c r="AZ170" s="216"/>
      <c r="BA170" s="216"/>
      <c r="BB170" s="216"/>
      <c r="BC170" s="216"/>
      <c r="BD170" s="216"/>
      <c r="BE170" s="216"/>
      <c r="BF170" s="216"/>
      <c r="BG170" s="216"/>
      <c r="BH170" s="216"/>
      <c r="BI170" s="216"/>
      <c r="BJ170" s="216"/>
      <c r="BK170" s="216"/>
      <c r="BL170" s="216"/>
      <c r="BM170" s="216"/>
      <c r="BN170" s="216"/>
      <c r="BO170" s="216"/>
      <c r="BP170" s="216"/>
      <c r="BQ170" s="216"/>
      <c r="BR170" s="216"/>
      <c r="BS170" s="216"/>
    </row>
    <row r="171" spans="1:71" ht="12.75" hidden="1" x14ac:dyDescent="0.2">
      <c r="A171" s="219"/>
      <c r="B171" s="216"/>
      <c r="C171" s="216"/>
      <c r="D171" s="216"/>
      <c r="E171" s="216"/>
      <c r="F171" s="216"/>
      <c r="G171" s="216"/>
      <c r="H171" s="216"/>
      <c r="I171" s="216"/>
      <c r="J171" s="216"/>
      <c r="K171" s="216"/>
      <c r="L171" s="216"/>
      <c r="M171" s="216"/>
      <c r="N171" s="216"/>
      <c r="O171" s="216"/>
      <c r="P171" s="216"/>
      <c r="Q171" s="216"/>
      <c r="R171" s="216"/>
      <c r="S171" s="216"/>
      <c r="T171" s="216"/>
      <c r="U171" s="216"/>
      <c r="V171" s="216"/>
      <c r="W171" s="216"/>
      <c r="X171" s="216"/>
      <c r="Y171" s="216"/>
      <c r="Z171" s="216"/>
      <c r="AA171" s="216"/>
      <c r="AB171" s="216"/>
      <c r="AC171" s="216"/>
      <c r="AD171" s="216"/>
      <c r="AE171" s="216"/>
      <c r="AF171" s="216"/>
      <c r="AG171" s="216"/>
      <c r="AH171" s="216"/>
      <c r="AI171" s="216"/>
      <c r="AJ171" s="216"/>
      <c r="AK171" s="216"/>
      <c r="AL171" s="216"/>
      <c r="AM171" s="216"/>
      <c r="AN171" s="216"/>
      <c r="AO171" s="216"/>
      <c r="AP171" s="216"/>
      <c r="AQ171" s="217"/>
      <c r="AR171" s="217"/>
      <c r="AS171" s="217"/>
      <c r="AT171" s="216"/>
      <c r="AU171" s="216"/>
      <c r="AV171" s="216"/>
      <c r="AW171" s="216"/>
      <c r="AX171" s="216"/>
      <c r="AY171" s="216"/>
      <c r="AZ171" s="216"/>
      <c r="BA171" s="216"/>
      <c r="BB171" s="216"/>
      <c r="BC171" s="216"/>
      <c r="BD171" s="216"/>
      <c r="BE171" s="216"/>
      <c r="BF171" s="216"/>
      <c r="BG171" s="216"/>
      <c r="BH171" s="216"/>
      <c r="BI171" s="216"/>
      <c r="BJ171" s="216"/>
      <c r="BK171" s="216"/>
      <c r="BL171" s="216"/>
      <c r="BM171" s="216"/>
      <c r="BN171" s="216"/>
      <c r="BO171" s="216"/>
      <c r="BP171" s="216"/>
      <c r="BQ171" s="216"/>
      <c r="BR171" s="216"/>
      <c r="BS171" s="216"/>
    </row>
    <row r="172" spans="1:71" ht="12.75" hidden="1" x14ac:dyDescent="0.2">
      <c r="A172" s="219"/>
      <c r="B172" s="216"/>
      <c r="C172" s="216"/>
      <c r="D172" s="216"/>
      <c r="E172" s="216"/>
      <c r="F172" s="216"/>
      <c r="G172" s="216"/>
      <c r="H172" s="216"/>
      <c r="I172" s="216"/>
      <c r="J172" s="216"/>
      <c r="K172" s="216"/>
      <c r="L172" s="216"/>
      <c r="M172" s="216"/>
      <c r="N172" s="216"/>
      <c r="O172" s="216"/>
      <c r="P172" s="216"/>
      <c r="Q172" s="216"/>
      <c r="R172" s="216"/>
      <c r="S172" s="216"/>
      <c r="T172" s="216"/>
      <c r="U172" s="216"/>
      <c r="V172" s="216"/>
      <c r="W172" s="216"/>
      <c r="X172" s="216"/>
      <c r="Y172" s="216"/>
      <c r="Z172" s="216"/>
      <c r="AA172" s="216"/>
      <c r="AB172" s="216"/>
      <c r="AC172" s="216"/>
      <c r="AD172" s="216"/>
      <c r="AE172" s="216"/>
      <c r="AF172" s="216"/>
      <c r="AG172" s="216"/>
      <c r="AH172" s="216"/>
      <c r="AI172" s="216"/>
      <c r="AJ172" s="216"/>
      <c r="AK172" s="216"/>
      <c r="AL172" s="216"/>
      <c r="AM172" s="216"/>
      <c r="AN172" s="216"/>
      <c r="AO172" s="216"/>
      <c r="AP172" s="216"/>
      <c r="AQ172" s="217"/>
      <c r="AR172" s="217"/>
      <c r="AS172" s="217"/>
      <c r="AT172" s="216"/>
      <c r="AU172" s="216"/>
      <c r="AV172" s="216"/>
      <c r="AW172" s="216"/>
      <c r="AX172" s="216"/>
      <c r="AY172" s="216"/>
      <c r="AZ172" s="216"/>
      <c r="BA172" s="216"/>
      <c r="BB172" s="216"/>
      <c r="BC172" s="216"/>
      <c r="BD172" s="216"/>
      <c r="BE172" s="216"/>
      <c r="BF172" s="216"/>
      <c r="BG172" s="216"/>
      <c r="BH172" s="216"/>
      <c r="BI172" s="216"/>
      <c r="BJ172" s="216"/>
      <c r="BK172" s="216"/>
      <c r="BL172" s="216"/>
      <c r="BM172" s="216"/>
      <c r="BN172" s="216"/>
      <c r="BO172" s="216"/>
      <c r="BP172" s="216"/>
      <c r="BQ172" s="216"/>
      <c r="BR172" s="216"/>
      <c r="BS172" s="216"/>
    </row>
    <row r="173" spans="1:71" ht="12.75" hidden="1" x14ac:dyDescent="0.2">
      <c r="A173" s="219"/>
      <c r="B173" s="216"/>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c r="AA173" s="216"/>
      <c r="AB173" s="216"/>
      <c r="AC173" s="216"/>
      <c r="AD173" s="216"/>
      <c r="AE173" s="216"/>
      <c r="AF173" s="216"/>
      <c r="AG173" s="216"/>
      <c r="AH173" s="216"/>
      <c r="AI173" s="216"/>
      <c r="AJ173" s="216"/>
      <c r="AK173" s="216"/>
      <c r="AL173" s="216"/>
      <c r="AM173" s="216"/>
      <c r="AN173" s="216"/>
      <c r="AO173" s="216"/>
      <c r="AP173" s="216"/>
      <c r="AQ173" s="217"/>
      <c r="AR173" s="217"/>
      <c r="AS173" s="217"/>
      <c r="AT173" s="216"/>
      <c r="AU173" s="216"/>
      <c r="AV173" s="216"/>
      <c r="AW173" s="216"/>
      <c r="AX173" s="216"/>
      <c r="AY173" s="216"/>
      <c r="AZ173" s="216"/>
      <c r="BA173" s="216"/>
      <c r="BB173" s="216"/>
      <c r="BC173" s="216"/>
      <c r="BD173" s="216"/>
      <c r="BE173" s="216"/>
      <c r="BF173" s="216"/>
      <c r="BG173" s="216"/>
      <c r="BH173" s="216"/>
      <c r="BI173" s="216"/>
      <c r="BJ173" s="216"/>
      <c r="BK173" s="216"/>
      <c r="BL173" s="216"/>
      <c r="BM173" s="216"/>
      <c r="BN173" s="216"/>
      <c r="BO173" s="216"/>
      <c r="BP173" s="216"/>
      <c r="BQ173" s="216"/>
      <c r="BR173" s="216"/>
      <c r="BS173" s="216"/>
    </row>
    <row r="174" spans="1:71" ht="12.75" hidden="1" x14ac:dyDescent="0.2">
      <c r="A174" s="219"/>
      <c r="B174" s="216"/>
      <c r="C174" s="216"/>
      <c r="D174" s="216"/>
      <c r="E174" s="216"/>
      <c r="F174" s="216"/>
      <c r="G174" s="216"/>
      <c r="H174" s="216"/>
      <c r="I174" s="216"/>
      <c r="J174" s="216"/>
      <c r="K174" s="216"/>
      <c r="L174" s="216"/>
      <c r="M174" s="216"/>
      <c r="N174" s="216"/>
      <c r="O174" s="216"/>
      <c r="P174" s="216"/>
      <c r="Q174" s="216"/>
      <c r="R174" s="216"/>
      <c r="S174" s="216"/>
      <c r="T174" s="216"/>
      <c r="U174" s="216"/>
      <c r="V174" s="216"/>
      <c r="W174" s="216"/>
      <c r="X174" s="216"/>
      <c r="Y174" s="216"/>
      <c r="Z174" s="216"/>
      <c r="AA174" s="216"/>
      <c r="AB174" s="216"/>
      <c r="AC174" s="216"/>
      <c r="AD174" s="216"/>
      <c r="AE174" s="216"/>
      <c r="AF174" s="216"/>
      <c r="AG174" s="216"/>
      <c r="AH174" s="216"/>
      <c r="AI174" s="216"/>
      <c r="AJ174" s="216"/>
      <c r="AK174" s="216"/>
      <c r="AL174" s="216"/>
      <c r="AM174" s="216"/>
      <c r="AN174" s="216"/>
      <c r="AO174" s="216"/>
      <c r="AP174" s="216"/>
      <c r="AQ174" s="217"/>
      <c r="AR174" s="217"/>
      <c r="AS174" s="217"/>
      <c r="AT174" s="216"/>
      <c r="AU174" s="216"/>
      <c r="AV174" s="216"/>
      <c r="AW174" s="216"/>
      <c r="AX174" s="216"/>
      <c r="AY174" s="216"/>
      <c r="AZ174" s="216"/>
      <c r="BA174" s="216"/>
      <c r="BB174" s="216"/>
      <c r="BC174" s="216"/>
      <c r="BD174" s="216"/>
      <c r="BE174" s="216"/>
      <c r="BF174" s="216"/>
      <c r="BG174" s="216"/>
      <c r="BH174" s="216"/>
      <c r="BI174" s="216"/>
      <c r="BJ174" s="216"/>
      <c r="BK174" s="216"/>
      <c r="BL174" s="216"/>
      <c r="BM174" s="216"/>
      <c r="BN174" s="216"/>
      <c r="BO174" s="216"/>
      <c r="BP174" s="216"/>
      <c r="BQ174" s="216"/>
      <c r="BR174" s="216"/>
      <c r="BS174" s="216"/>
    </row>
    <row r="175" spans="1:71" ht="12.75" hidden="1" x14ac:dyDescent="0.2">
      <c r="A175" s="219"/>
      <c r="B175" s="216"/>
      <c r="C175" s="216"/>
      <c r="D175" s="216"/>
      <c r="E175" s="216"/>
      <c r="F175" s="216"/>
      <c r="G175" s="216"/>
      <c r="H175" s="216"/>
      <c r="I175" s="216"/>
      <c r="J175" s="216"/>
      <c r="K175" s="216"/>
      <c r="L175" s="216"/>
      <c r="M175" s="216"/>
      <c r="N175" s="216"/>
      <c r="O175" s="216"/>
      <c r="P175" s="216"/>
      <c r="Q175" s="216"/>
      <c r="R175" s="216"/>
      <c r="S175" s="216"/>
      <c r="T175" s="216"/>
      <c r="U175" s="216"/>
      <c r="V175" s="216"/>
      <c r="W175" s="216"/>
      <c r="X175" s="216"/>
      <c r="Y175" s="216"/>
      <c r="Z175" s="216"/>
      <c r="AA175" s="216"/>
      <c r="AB175" s="216"/>
      <c r="AC175" s="216"/>
      <c r="AD175" s="216"/>
      <c r="AE175" s="216"/>
      <c r="AF175" s="216"/>
      <c r="AG175" s="216"/>
      <c r="AH175" s="216"/>
      <c r="AI175" s="216"/>
      <c r="AJ175" s="216"/>
      <c r="AK175" s="216"/>
      <c r="AL175" s="216"/>
      <c r="AM175" s="216"/>
      <c r="AN175" s="216"/>
      <c r="AO175" s="216"/>
      <c r="AP175" s="216"/>
      <c r="AQ175" s="217"/>
      <c r="AR175" s="217"/>
      <c r="AS175" s="217"/>
      <c r="AT175" s="216"/>
      <c r="AU175" s="216"/>
      <c r="AV175" s="216"/>
      <c r="AW175" s="216"/>
      <c r="AX175" s="216"/>
      <c r="AY175" s="216"/>
      <c r="AZ175" s="216"/>
      <c r="BA175" s="216"/>
      <c r="BB175" s="216"/>
      <c r="BC175" s="216"/>
      <c r="BD175" s="216"/>
      <c r="BE175" s="216"/>
      <c r="BF175" s="216"/>
      <c r="BG175" s="216"/>
      <c r="BH175" s="216"/>
      <c r="BI175" s="216"/>
      <c r="BJ175" s="216"/>
      <c r="BK175" s="216"/>
      <c r="BL175" s="216"/>
      <c r="BM175" s="216"/>
      <c r="BN175" s="216"/>
      <c r="BO175" s="216"/>
      <c r="BP175" s="216"/>
      <c r="BQ175" s="216"/>
      <c r="BR175" s="216"/>
      <c r="BS175" s="216"/>
    </row>
    <row r="176" spans="1:71" ht="12.75" hidden="1" x14ac:dyDescent="0.2">
      <c r="A176" s="219"/>
      <c r="B176" s="216"/>
      <c r="C176" s="216"/>
      <c r="D176" s="216"/>
      <c r="E176" s="216"/>
      <c r="F176" s="216"/>
      <c r="G176" s="216"/>
      <c r="H176" s="216"/>
      <c r="I176" s="216"/>
      <c r="J176" s="216"/>
      <c r="K176" s="216"/>
      <c r="L176" s="216"/>
      <c r="M176" s="216"/>
      <c r="N176" s="216"/>
      <c r="O176" s="216"/>
      <c r="P176" s="216"/>
      <c r="Q176" s="216"/>
      <c r="R176" s="216"/>
      <c r="S176" s="216"/>
      <c r="T176" s="216"/>
      <c r="U176" s="216"/>
      <c r="V176" s="216"/>
      <c r="W176" s="216"/>
      <c r="X176" s="216"/>
      <c r="Y176" s="216"/>
      <c r="Z176" s="216"/>
      <c r="AA176" s="216"/>
      <c r="AB176" s="216"/>
      <c r="AC176" s="216"/>
      <c r="AD176" s="216"/>
      <c r="AE176" s="216"/>
      <c r="AF176" s="216"/>
      <c r="AG176" s="216"/>
      <c r="AH176" s="216"/>
      <c r="AI176" s="216"/>
      <c r="AJ176" s="216"/>
      <c r="AK176" s="216"/>
      <c r="AL176" s="216"/>
      <c r="AM176" s="216"/>
      <c r="AN176" s="216"/>
      <c r="AO176" s="216"/>
      <c r="AP176" s="216"/>
      <c r="AQ176" s="217"/>
      <c r="AR176" s="217"/>
      <c r="AS176" s="217"/>
      <c r="AT176" s="216"/>
      <c r="AU176" s="216"/>
      <c r="AV176" s="216"/>
      <c r="AW176" s="216"/>
      <c r="AX176" s="216"/>
      <c r="AY176" s="216"/>
      <c r="AZ176" s="216"/>
      <c r="BA176" s="216"/>
      <c r="BB176" s="216"/>
      <c r="BC176" s="216"/>
      <c r="BD176" s="216"/>
      <c r="BE176" s="216"/>
      <c r="BF176" s="216"/>
      <c r="BG176" s="216"/>
      <c r="BH176" s="216"/>
      <c r="BI176" s="216"/>
      <c r="BJ176" s="216"/>
      <c r="BK176" s="216"/>
      <c r="BL176" s="216"/>
      <c r="BM176" s="216"/>
      <c r="BN176" s="216"/>
      <c r="BO176" s="216"/>
      <c r="BP176" s="216"/>
      <c r="BQ176" s="216"/>
      <c r="BR176" s="216"/>
      <c r="BS176" s="216"/>
    </row>
    <row r="177" spans="1:71" ht="12.75" hidden="1" x14ac:dyDescent="0.2">
      <c r="A177" s="219"/>
      <c r="B177" s="216"/>
      <c r="C177" s="216"/>
      <c r="D177" s="216"/>
      <c r="E177" s="216"/>
      <c r="F177" s="216"/>
      <c r="G177" s="216"/>
      <c r="H177" s="216"/>
      <c r="I177" s="216"/>
      <c r="J177" s="216"/>
      <c r="K177" s="216"/>
      <c r="L177" s="216"/>
      <c r="M177" s="216"/>
      <c r="N177" s="216"/>
      <c r="O177" s="216"/>
      <c r="P177" s="216"/>
      <c r="Q177" s="216"/>
      <c r="R177" s="216"/>
      <c r="S177" s="216"/>
      <c r="T177" s="216"/>
      <c r="U177" s="216"/>
      <c r="V177" s="216"/>
      <c r="W177" s="216"/>
      <c r="X177" s="216"/>
      <c r="Y177" s="216"/>
      <c r="Z177" s="216"/>
      <c r="AA177" s="216"/>
      <c r="AB177" s="216"/>
      <c r="AC177" s="216"/>
      <c r="AD177" s="216"/>
      <c r="AE177" s="216"/>
      <c r="AF177" s="216"/>
      <c r="AG177" s="216"/>
      <c r="AH177" s="216"/>
      <c r="AI177" s="216"/>
      <c r="AJ177" s="216"/>
      <c r="AK177" s="216"/>
      <c r="AL177" s="216"/>
      <c r="AM177" s="216"/>
      <c r="AN177" s="216"/>
      <c r="AO177" s="216"/>
      <c r="AP177" s="216"/>
      <c r="AQ177" s="217"/>
      <c r="AR177" s="217"/>
      <c r="AS177" s="217"/>
      <c r="AT177" s="216"/>
      <c r="AU177" s="216"/>
      <c r="AV177" s="216"/>
      <c r="AW177" s="216"/>
      <c r="AX177" s="216"/>
      <c r="AY177" s="216"/>
      <c r="AZ177" s="216"/>
      <c r="BA177" s="216"/>
      <c r="BB177" s="216"/>
      <c r="BC177" s="216"/>
      <c r="BD177" s="216"/>
      <c r="BE177" s="216"/>
      <c r="BF177" s="216"/>
      <c r="BG177" s="216"/>
      <c r="BH177" s="216"/>
      <c r="BI177" s="216"/>
      <c r="BJ177" s="216"/>
      <c r="BK177" s="216"/>
      <c r="BL177" s="216"/>
      <c r="BM177" s="216"/>
      <c r="BN177" s="216"/>
      <c r="BO177" s="216"/>
      <c r="BP177" s="216"/>
      <c r="BQ177" s="216"/>
      <c r="BR177" s="216"/>
      <c r="BS177" s="216"/>
    </row>
    <row r="178" spans="1:71" ht="12.75" hidden="1" x14ac:dyDescent="0.2">
      <c r="A178" s="219"/>
      <c r="B178" s="216"/>
      <c r="C178" s="216"/>
      <c r="D178" s="216"/>
      <c r="E178" s="216"/>
      <c r="F178" s="216"/>
      <c r="G178" s="216"/>
      <c r="H178" s="216"/>
      <c r="I178" s="216"/>
      <c r="J178" s="216"/>
      <c r="K178" s="216"/>
      <c r="L178" s="216"/>
      <c r="M178" s="216"/>
      <c r="N178" s="216"/>
      <c r="O178" s="216"/>
      <c r="P178" s="216"/>
      <c r="Q178" s="216"/>
      <c r="R178" s="216"/>
      <c r="S178" s="216"/>
      <c r="T178" s="216"/>
      <c r="U178" s="216"/>
      <c r="V178" s="216"/>
      <c r="W178" s="216"/>
      <c r="X178" s="216"/>
      <c r="Y178" s="216"/>
      <c r="Z178" s="216"/>
      <c r="AA178" s="216"/>
      <c r="AB178" s="216"/>
      <c r="AC178" s="216"/>
      <c r="AD178" s="216"/>
      <c r="AE178" s="216"/>
      <c r="AF178" s="216"/>
      <c r="AG178" s="216"/>
      <c r="AH178" s="216"/>
      <c r="AI178" s="216"/>
      <c r="AJ178" s="216"/>
      <c r="AK178" s="216"/>
      <c r="AL178" s="216"/>
      <c r="AM178" s="216"/>
      <c r="AN178" s="216"/>
      <c r="AO178" s="216"/>
      <c r="AP178" s="216"/>
      <c r="AQ178" s="217"/>
      <c r="AR178" s="217"/>
      <c r="AS178" s="217"/>
      <c r="AT178" s="216"/>
      <c r="AU178" s="216"/>
      <c r="AV178" s="216"/>
      <c r="AW178" s="216"/>
      <c r="AX178" s="216"/>
      <c r="AY178" s="216"/>
      <c r="AZ178" s="216"/>
      <c r="BA178" s="216"/>
      <c r="BB178" s="216"/>
      <c r="BC178" s="216"/>
      <c r="BD178" s="216"/>
      <c r="BE178" s="216"/>
      <c r="BF178" s="216"/>
      <c r="BG178" s="216"/>
      <c r="BH178" s="216"/>
      <c r="BI178" s="216"/>
      <c r="BJ178" s="216"/>
      <c r="BK178" s="216"/>
      <c r="BL178" s="216"/>
      <c r="BM178" s="216"/>
      <c r="BN178" s="216"/>
      <c r="BO178" s="216"/>
      <c r="BP178" s="216"/>
      <c r="BQ178" s="216"/>
      <c r="BR178" s="216"/>
      <c r="BS178" s="216"/>
    </row>
    <row r="179" spans="1:71" ht="12.75" hidden="1" x14ac:dyDescent="0.2">
      <c r="A179" s="219"/>
      <c r="B179" s="216"/>
      <c r="C179" s="216"/>
      <c r="D179" s="216"/>
      <c r="E179" s="216"/>
      <c r="F179" s="216"/>
      <c r="G179" s="216"/>
      <c r="H179" s="216"/>
      <c r="I179" s="216"/>
      <c r="J179" s="216"/>
      <c r="K179" s="216"/>
      <c r="L179" s="216"/>
      <c r="M179" s="216"/>
      <c r="N179" s="216"/>
      <c r="O179" s="216"/>
      <c r="P179" s="216"/>
      <c r="Q179" s="216"/>
      <c r="R179" s="216"/>
      <c r="S179" s="216"/>
      <c r="T179" s="216"/>
      <c r="U179" s="216"/>
      <c r="V179" s="216"/>
      <c r="W179" s="216"/>
      <c r="X179" s="216"/>
      <c r="Y179" s="216"/>
      <c r="Z179" s="216"/>
      <c r="AA179" s="216"/>
      <c r="AB179" s="216"/>
      <c r="AC179" s="216"/>
      <c r="AD179" s="216"/>
      <c r="AE179" s="216"/>
      <c r="AF179" s="216"/>
      <c r="AG179" s="216"/>
      <c r="AH179" s="216"/>
      <c r="AI179" s="216"/>
      <c r="AJ179" s="216"/>
      <c r="AK179" s="216"/>
      <c r="AL179" s="216"/>
      <c r="AM179" s="216"/>
      <c r="AN179" s="216"/>
      <c r="AO179" s="216"/>
      <c r="AP179" s="216"/>
      <c r="AQ179" s="217"/>
      <c r="AR179" s="217"/>
      <c r="AS179" s="217"/>
      <c r="AT179" s="216"/>
      <c r="AU179" s="216"/>
      <c r="AV179" s="216"/>
      <c r="AW179" s="216"/>
      <c r="AX179" s="216"/>
      <c r="AY179" s="216"/>
      <c r="AZ179" s="216"/>
      <c r="BA179" s="216"/>
      <c r="BB179" s="216"/>
      <c r="BC179" s="216"/>
      <c r="BD179" s="216"/>
      <c r="BE179" s="216"/>
      <c r="BF179" s="216"/>
      <c r="BG179" s="216"/>
      <c r="BH179" s="216"/>
      <c r="BI179" s="216"/>
      <c r="BJ179" s="216"/>
      <c r="BK179" s="216"/>
      <c r="BL179" s="216"/>
      <c r="BM179" s="216"/>
      <c r="BN179" s="216"/>
      <c r="BO179" s="216"/>
      <c r="BP179" s="216"/>
      <c r="BQ179" s="216"/>
      <c r="BR179" s="216"/>
      <c r="BS179" s="216"/>
    </row>
    <row r="180" spans="1:71" ht="12.75" hidden="1" x14ac:dyDescent="0.2">
      <c r="A180" s="219"/>
      <c r="B180" s="216"/>
      <c r="C180" s="216"/>
      <c r="D180" s="216"/>
      <c r="E180" s="216"/>
      <c r="F180" s="216"/>
      <c r="G180" s="216"/>
      <c r="H180" s="216"/>
      <c r="I180" s="216"/>
      <c r="J180" s="216"/>
      <c r="K180" s="216"/>
      <c r="L180" s="216"/>
      <c r="M180" s="216"/>
      <c r="N180" s="216"/>
      <c r="O180" s="216"/>
      <c r="P180" s="216"/>
      <c r="Q180" s="216"/>
      <c r="R180" s="216"/>
      <c r="S180" s="216"/>
      <c r="T180" s="216"/>
      <c r="U180" s="216"/>
      <c r="V180" s="216"/>
      <c r="W180" s="216"/>
      <c r="X180" s="216"/>
      <c r="Y180" s="216"/>
      <c r="Z180" s="216"/>
      <c r="AA180" s="216"/>
      <c r="AB180" s="216"/>
      <c r="AC180" s="216"/>
      <c r="AD180" s="216"/>
      <c r="AE180" s="216"/>
      <c r="AF180" s="216"/>
      <c r="AG180" s="216"/>
      <c r="AH180" s="216"/>
      <c r="AI180" s="216"/>
      <c r="AJ180" s="216"/>
      <c r="AK180" s="216"/>
      <c r="AL180" s="216"/>
      <c r="AM180" s="216"/>
      <c r="AN180" s="216"/>
      <c r="AO180" s="216"/>
      <c r="AP180" s="216"/>
      <c r="AQ180" s="217"/>
      <c r="AR180" s="217"/>
      <c r="AS180" s="217"/>
      <c r="AT180" s="216"/>
      <c r="AU180" s="216"/>
      <c r="AV180" s="216"/>
      <c r="AW180" s="216"/>
      <c r="AX180" s="216"/>
      <c r="AY180" s="216"/>
      <c r="AZ180" s="216"/>
      <c r="BA180" s="216"/>
      <c r="BB180" s="216"/>
      <c r="BC180" s="216"/>
      <c r="BD180" s="216"/>
      <c r="BE180" s="216"/>
      <c r="BF180" s="216"/>
      <c r="BG180" s="216"/>
      <c r="BH180" s="216"/>
      <c r="BI180" s="216"/>
      <c r="BJ180" s="216"/>
      <c r="BK180" s="216"/>
      <c r="BL180" s="216"/>
      <c r="BM180" s="216"/>
      <c r="BN180" s="216"/>
      <c r="BO180" s="216"/>
      <c r="BP180" s="216"/>
      <c r="BQ180" s="216"/>
      <c r="BR180" s="216"/>
      <c r="BS180" s="216"/>
    </row>
    <row r="181" spans="1:71" ht="12.75" hidden="1" x14ac:dyDescent="0.2">
      <c r="A181" s="219"/>
      <c r="B181" s="216"/>
      <c r="C181" s="216"/>
      <c r="D181" s="216"/>
      <c r="E181" s="216"/>
      <c r="F181" s="216"/>
      <c r="G181" s="216"/>
      <c r="H181" s="216"/>
      <c r="I181" s="216"/>
      <c r="J181" s="216"/>
      <c r="K181" s="216"/>
      <c r="L181" s="216"/>
      <c r="M181" s="216"/>
      <c r="N181" s="216"/>
      <c r="O181" s="216"/>
      <c r="P181" s="216"/>
      <c r="Q181" s="216"/>
      <c r="R181" s="216"/>
      <c r="S181" s="216"/>
      <c r="T181" s="216"/>
      <c r="U181" s="216"/>
      <c r="V181" s="216"/>
      <c r="W181" s="216"/>
      <c r="X181" s="216"/>
      <c r="Y181" s="216"/>
      <c r="Z181" s="216"/>
      <c r="AA181" s="216"/>
      <c r="AB181" s="216"/>
      <c r="AC181" s="216"/>
      <c r="AD181" s="216"/>
      <c r="AE181" s="216"/>
      <c r="AF181" s="216"/>
      <c r="AG181" s="216"/>
      <c r="AH181" s="216"/>
      <c r="AI181" s="216"/>
      <c r="AJ181" s="216"/>
      <c r="AK181" s="216"/>
      <c r="AL181" s="216"/>
      <c r="AM181" s="216"/>
      <c r="AN181" s="216"/>
      <c r="AO181" s="216"/>
      <c r="AP181" s="216"/>
      <c r="AQ181" s="217"/>
      <c r="AR181" s="217"/>
      <c r="AS181" s="217"/>
      <c r="AT181" s="216"/>
      <c r="AU181" s="216"/>
      <c r="AV181" s="216"/>
      <c r="AW181" s="216"/>
      <c r="AX181" s="216"/>
      <c r="AY181" s="216"/>
      <c r="AZ181" s="216"/>
      <c r="BA181" s="216"/>
      <c r="BB181" s="216"/>
      <c r="BC181" s="216"/>
      <c r="BD181" s="216"/>
      <c r="BE181" s="216"/>
      <c r="BF181" s="216"/>
      <c r="BG181" s="216"/>
      <c r="BH181" s="216"/>
      <c r="BI181" s="216"/>
      <c r="BJ181" s="216"/>
      <c r="BK181" s="216"/>
      <c r="BL181" s="216"/>
      <c r="BM181" s="216"/>
      <c r="BN181" s="216"/>
      <c r="BO181" s="216"/>
      <c r="BP181" s="216"/>
      <c r="BQ181" s="216"/>
      <c r="BR181" s="216"/>
      <c r="BS181" s="216"/>
    </row>
    <row r="182" spans="1:71" ht="12.75" hidden="1" x14ac:dyDescent="0.2">
      <c r="A182" s="219"/>
      <c r="B182" s="216"/>
      <c r="C182" s="216"/>
      <c r="D182" s="216"/>
      <c r="E182" s="216"/>
      <c r="F182" s="216"/>
      <c r="G182" s="216"/>
      <c r="H182" s="216"/>
      <c r="I182" s="216"/>
      <c r="J182" s="216"/>
      <c r="K182" s="216"/>
      <c r="L182" s="216"/>
      <c r="M182" s="216"/>
      <c r="N182" s="216"/>
      <c r="O182" s="216"/>
      <c r="P182" s="216"/>
      <c r="Q182" s="216"/>
      <c r="R182" s="216"/>
      <c r="S182" s="216"/>
      <c r="T182" s="216"/>
      <c r="U182" s="216"/>
      <c r="V182" s="216"/>
      <c r="W182" s="216"/>
      <c r="X182" s="216"/>
      <c r="Y182" s="216"/>
      <c r="Z182" s="216"/>
      <c r="AA182" s="216"/>
      <c r="AB182" s="216"/>
      <c r="AC182" s="216"/>
      <c r="AD182" s="216"/>
      <c r="AE182" s="216"/>
      <c r="AF182" s="216"/>
      <c r="AG182" s="216"/>
      <c r="AH182" s="216"/>
      <c r="AI182" s="216"/>
      <c r="AJ182" s="216"/>
      <c r="AK182" s="216"/>
      <c r="AL182" s="216"/>
      <c r="AM182" s="216"/>
      <c r="AN182" s="216"/>
      <c r="AO182" s="216"/>
      <c r="AP182" s="216"/>
      <c r="AQ182" s="217"/>
      <c r="AR182" s="217"/>
      <c r="AS182" s="217"/>
      <c r="AT182" s="216"/>
      <c r="AU182" s="216"/>
      <c r="AV182" s="216"/>
      <c r="AW182" s="216"/>
      <c r="AX182" s="216"/>
      <c r="AY182" s="216"/>
      <c r="AZ182" s="216"/>
      <c r="BA182" s="216"/>
      <c r="BB182" s="216"/>
      <c r="BC182" s="216"/>
      <c r="BD182" s="216"/>
      <c r="BE182" s="216"/>
      <c r="BF182" s="216"/>
      <c r="BG182" s="216"/>
      <c r="BH182" s="216"/>
      <c r="BI182" s="216"/>
      <c r="BJ182" s="216"/>
      <c r="BK182" s="216"/>
      <c r="BL182" s="216"/>
      <c r="BM182" s="216"/>
      <c r="BN182" s="216"/>
      <c r="BO182" s="216"/>
      <c r="BP182" s="216"/>
      <c r="BQ182" s="216"/>
      <c r="BR182" s="216"/>
      <c r="BS182" s="216"/>
    </row>
    <row r="183" spans="1:71" ht="12.75" hidden="1" x14ac:dyDescent="0.2">
      <c r="A183" s="219"/>
      <c r="B183" s="216"/>
      <c r="C183" s="216"/>
      <c r="D183" s="216"/>
      <c r="E183" s="216"/>
      <c r="F183" s="216"/>
      <c r="G183" s="216"/>
      <c r="H183" s="216"/>
      <c r="I183" s="216"/>
      <c r="J183" s="216"/>
      <c r="K183" s="216"/>
      <c r="L183" s="216"/>
      <c r="M183" s="216"/>
      <c r="N183" s="216"/>
      <c r="O183" s="216"/>
      <c r="P183" s="216"/>
      <c r="Q183" s="216"/>
      <c r="R183" s="216"/>
      <c r="S183" s="216"/>
      <c r="T183" s="216"/>
      <c r="U183" s="216"/>
      <c r="V183" s="216"/>
      <c r="W183" s="216"/>
      <c r="X183" s="216"/>
      <c r="Y183" s="216"/>
      <c r="Z183" s="216"/>
      <c r="AA183" s="216"/>
      <c r="AB183" s="216"/>
      <c r="AC183" s="216"/>
      <c r="AD183" s="216"/>
      <c r="AE183" s="216"/>
      <c r="AF183" s="216"/>
      <c r="AG183" s="216"/>
      <c r="AH183" s="216"/>
      <c r="AI183" s="216"/>
      <c r="AJ183" s="216"/>
      <c r="AK183" s="216"/>
      <c r="AL183" s="216"/>
      <c r="AM183" s="216"/>
      <c r="AN183" s="216"/>
      <c r="AO183" s="216"/>
      <c r="AP183" s="216"/>
      <c r="AQ183" s="217"/>
      <c r="AR183" s="217"/>
      <c r="AS183" s="217"/>
      <c r="AT183" s="216"/>
      <c r="AU183" s="216"/>
      <c r="AV183" s="216"/>
      <c r="AW183" s="216"/>
      <c r="AX183" s="216"/>
      <c r="AY183" s="216"/>
      <c r="AZ183" s="216"/>
      <c r="BA183" s="216"/>
      <c r="BB183" s="216"/>
      <c r="BC183" s="216"/>
      <c r="BD183" s="216"/>
      <c r="BE183" s="216"/>
      <c r="BF183" s="216"/>
      <c r="BG183" s="216"/>
      <c r="BH183" s="216"/>
      <c r="BI183" s="216"/>
      <c r="BJ183" s="216"/>
      <c r="BK183" s="216"/>
      <c r="BL183" s="216"/>
      <c r="BM183" s="216"/>
      <c r="BN183" s="216"/>
      <c r="BO183" s="216"/>
      <c r="BP183" s="216"/>
      <c r="BQ183" s="216"/>
      <c r="BR183" s="216"/>
      <c r="BS183" s="216"/>
    </row>
    <row r="184" spans="1:71" ht="12.75" hidden="1" x14ac:dyDescent="0.2">
      <c r="A184" s="219"/>
      <c r="B184" s="216"/>
      <c r="C184" s="216"/>
      <c r="D184" s="216"/>
      <c r="E184" s="216"/>
      <c r="F184" s="216"/>
      <c r="G184" s="216"/>
      <c r="H184" s="216"/>
      <c r="I184" s="216"/>
      <c r="J184" s="216"/>
      <c r="K184" s="216"/>
      <c r="L184" s="216"/>
      <c r="M184" s="216"/>
      <c r="N184" s="216"/>
      <c r="O184" s="216"/>
      <c r="P184" s="216"/>
      <c r="Q184" s="216"/>
      <c r="R184" s="216"/>
      <c r="S184" s="216"/>
      <c r="T184" s="216"/>
      <c r="U184" s="216"/>
      <c r="V184" s="216"/>
      <c r="W184" s="216"/>
      <c r="X184" s="216"/>
      <c r="Y184" s="216"/>
      <c r="Z184" s="216"/>
      <c r="AA184" s="216"/>
      <c r="AB184" s="216"/>
      <c r="AC184" s="216"/>
      <c r="AD184" s="216"/>
      <c r="AE184" s="216"/>
      <c r="AF184" s="216"/>
      <c r="AG184" s="216"/>
      <c r="AH184" s="216"/>
      <c r="AI184" s="216"/>
      <c r="AJ184" s="216"/>
      <c r="AK184" s="216"/>
      <c r="AL184" s="216"/>
      <c r="AM184" s="216"/>
      <c r="AN184" s="216"/>
      <c r="AO184" s="216"/>
      <c r="AP184" s="216"/>
      <c r="AQ184" s="217"/>
      <c r="AR184" s="217"/>
      <c r="AS184" s="217"/>
      <c r="AT184" s="216"/>
      <c r="AU184" s="216"/>
      <c r="AV184" s="216"/>
      <c r="AW184" s="216"/>
      <c r="AX184" s="216"/>
      <c r="AY184" s="216"/>
      <c r="AZ184" s="216"/>
      <c r="BA184" s="216"/>
      <c r="BB184" s="216"/>
      <c r="BC184" s="216"/>
      <c r="BD184" s="216"/>
      <c r="BE184" s="216"/>
      <c r="BF184" s="216"/>
      <c r="BG184" s="216"/>
      <c r="BH184" s="216"/>
      <c r="BI184" s="216"/>
      <c r="BJ184" s="216"/>
      <c r="BK184" s="216"/>
      <c r="BL184" s="216"/>
      <c r="BM184" s="216"/>
      <c r="BN184" s="216"/>
      <c r="BO184" s="216"/>
      <c r="BP184" s="216"/>
      <c r="BQ184" s="216"/>
      <c r="BR184" s="216"/>
      <c r="BS184" s="216"/>
    </row>
    <row r="185" spans="1:71" ht="12.75" hidden="1" x14ac:dyDescent="0.2">
      <c r="A185" s="219"/>
      <c r="B185" s="216"/>
      <c r="C185" s="216"/>
      <c r="D185" s="216"/>
      <c r="E185" s="216"/>
      <c r="F185" s="216"/>
      <c r="G185" s="216"/>
      <c r="H185" s="216"/>
      <c r="I185" s="216"/>
      <c r="J185" s="216"/>
      <c r="K185" s="216"/>
      <c r="L185" s="216"/>
      <c r="M185" s="216"/>
      <c r="N185" s="216"/>
      <c r="O185" s="216"/>
      <c r="P185" s="216"/>
      <c r="Q185" s="216"/>
      <c r="R185" s="216"/>
      <c r="S185" s="216"/>
      <c r="T185" s="216"/>
      <c r="U185" s="216"/>
      <c r="V185" s="216"/>
      <c r="W185" s="216"/>
      <c r="X185" s="216"/>
      <c r="Y185" s="216"/>
      <c r="Z185" s="216"/>
      <c r="AA185" s="216"/>
      <c r="AB185" s="216"/>
      <c r="AC185" s="216"/>
      <c r="AD185" s="216"/>
      <c r="AE185" s="216"/>
      <c r="AF185" s="216"/>
      <c r="AG185" s="216"/>
      <c r="AH185" s="216"/>
      <c r="AI185" s="216"/>
      <c r="AJ185" s="216"/>
      <c r="AK185" s="216"/>
      <c r="AL185" s="216"/>
      <c r="AM185" s="216"/>
      <c r="AN185" s="216"/>
      <c r="AO185" s="216"/>
      <c r="AP185" s="216"/>
      <c r="AQ185" s="217"/>
      <c r="AR185" s="217"/>
      <c r="AS185" s="217"/>
      <c r="AT185" s="216"/>
      <c r="AU185" s="216"/>
      <c r="AV185" s="216"/>
      <c r="AW185" s="216"/>
      <c r="AX185" s="216"/>
      <c r="AY185" s="216"/>
      <c r="AZ185" s="216"/>
      <c r="BA185" s="216"/>
      <c r="BB185" s="216"/>
      <c r="BC185" s="216"/>
      <c r="BD185" s="216"/>
      <c r="BE185" s="216"/>
      <c r="BF185" s="216"/>
      <c r="BG185" s="216"/>
      <c r="BH185" s="216"/>
      <c r="BI185" s="216"/>
      <c r="BJ185" s="216"/>
      <c r="BK185" s="216"/>
      <c r="BL185" s="216"/>
      <c r="BM185" s="216"/>
      <c r="BN185" s="216"/>
      <c r="BO185" s="216"/>
      <c r="BP185" s="216"/>
      <c r="BQ185" s="216"/>
      <c r="BR185" s="216"/>
      <c r="BS185" s="216"/>
    </row>
    <row r="186" spans="1:71" ht="12.75" hidden="1" x14ac:dyDescent="0.2">
      <c r="A186" s="219"/>
      <c r="B186" s="216"/>
      <c r="C186" s="216"/>
      <c r="D186" s="216"/>
      <c r="E186" s="216"/>
      <c r="F186" s="216"/>
      <c r="G186" s="216"/>
      <c r="H186" s="216"/>
      <c r="I186" s="216"/>
      <c r="J186" s="216"/>
      <c r="K186" s="216"/>
      <c r="L186" s="216"/>
      <c r="M186" s="216"/>
      <c r="N186" s="216"/>
      <c r="O186" s="216"/>
      <c r="P186" s="216"/>
      <c r="Q186" s="216"/>
      <c r="R186" s="216"/>
      <c r="S186" s="216"/>
      <c r="T186" s="216"/>
      <c r="U186" s="216"/>
      <c r="V186" s="216"/>
      <c r="W186" s="216"/>
      <c r="X186" s="216"/>
      <c r="Y186" s="216"/>
      <c r="Z186" s="216"/>
      <c r="AA186" s="216"/>
      <c r="AB186" s="216"/>
      <c r="AC186" s="216"/>
      <c r="AD186" s="216"/>
      <c r="AE186" s="216"/>
      <c r="AF186" s="216"/>
      <c r="AG186" s="216"/>
      <c r="AH186" s="216"/>
      <c r="AI186" s="216"/>
      <c r="AJ186" s="216"/>
      <c r="AK186" s="216"/>
      <c r="AL186" s="216"/>
      <c r="AM186" s="216"/>
      <c r="AN186" s="216"/>
      <c r="AO186" s="216"/>
      <c r="AP186" s="216"/>
      <c r="AQ186" s="217"/>
      <c r="AR186" s="217"/>
      <c r="AS186" s="217"/>
      <c r="AT186" s="216"/>
      <c r="AU186" s="216"/>
      <c r="AV186" s="216"/>
      <c r="AW186" s="216"/>
      <c r="AX186" s="216"/>
      <c r="AY186" s="216"/>
      <c r="AZ186" s="216"/>
      <c r="BA186" s="216"/>
      <c r="BB186" s="216"/>
      <c r="BC186" s="216"/>
      <c r="BD186" s="216"/>
      <c r="BE186" s="216"/>
      <c r="BF186" s="216"/>
      <c r="BG186" s="216"/>
      <c r="BH186" s="216"/>
      <c r="BI186" s="216"/>
      <c r="BJ186" s="216"/>
      <c r="BK186" s="216"/>
      <c r="BL186" s="216"/>
      <c r="BM186" s="216"/>
      <c r="BN186" s="216"/>
      <c r="BO186" s="216"/>
      <c r="BP186" s="216"/>
      <c r="BQ186" s="216"/>
      <c r="BR186" s="216"/>
      <c r="BS186" s="216"/>
    </row>
    <row r="187" spans="1:71" ht="12.75" x14ac:dyDescent="0.2">
      <c r="A187" s="219"/>
      <c r="B187" s="216"/>
      <c r="C187" s="216"/>
      <c r="D187" s="216"/>
      <c r="E187" s="216"/>
      <c r="F187" s="216"/>
      <c r="G187" s="216"/>
      <c r="H187" s="216"/>
      <c r="I187" s="216"/>
      <c r="J187" s="216"/>
      <c r="K187" s="216"/>
      <c r="L187" s="216"/>
      <c r="M187" s="216"/>
      <c r="N187" s="216"/>
      <c r="O187" s="216"/>
      <c r="P187" s="216"/>
      <c r="Q187" s="216"/>
      <c r="R187" s="216"/>
      <c r="S187" s="216"/>
      <c r="T187" s="216"/>
      <c r="U187" s="216"/>
      <c r="V187" s="216"/>
      <c r="W187" s="216"/>
      <c r="X187" s="216"/>
      <c r="Y187" s="216"/>
      <c r="Z187" s="216"/>
      <c r="AA187" s="216"/>
      <c r="AB187" s="216"/>
      <c r="AC187" s="216"/>
      <c r="AD187" s="216"/>
      <c r="AE187" s="216"/>
      <c r="AF187" s="216"/>
      <c r="AG187" s="216"/>
      <c r="AH187" s="216"/>
      <c r="AI187" s="216"/>
      <c r="AJ187" s="216"/>
      <c r="AK187" s="216"/>
      <c r="AL187" s="216"/>
      <c r="AM187" s="216"/>
      <c r="AN187" s="216"/>
      <c r="AO187" s="216"/>
      <c r="AP187" s="216"/>
      <c r="AQ187" s="217"/>
      <c r="AR187" s="217"/>
      <c r="AS187" s="217"/>
      <c r="AT187" s="216"/>
      <c r="AU187" s="216"/>
      <c r="AV187" s="216"/>
      <c r="AW187" s="216"/>
      <c r="AX187" s="216"/>
      <c r="AY187" s="216"/>
      <c r="AZ187" s="216"/>
      <c r="BA187" s="216"/>
      <c r="BB187" s="216"/>
      <c r="BC187" s="216"/>
      <c r="BD187" s="216"/>
      <c r="BE187" s="216"/>
      <c r="BF187" s="216"/>
      <c r="BG187" s="216"/>
      <c r="BH187" s="216"/>
      <c r="BI187" s="216"/>
      <c r="BJ187" s="216"/>
      <c r="BK187" s="216"/>
      <c r="BL187" s="216"/>
      <c r="BM187" s="216"/>
      <c r="BN187" s="216"/>
      <c r="BO187" s="216"/>
      <c r="BP187" s="216"/>
      <c r="BQ187" s="216"/>
      <c r="BR187" s="216"/>
      <c r="BS187" s="216"/>
    </row>
    <row r="188" spans="1:71" ht="12.75" x14ac:dyDescent="0.2">
      <c r="A188" s="219"/>
      <c r="B188" s="216"/>
      <c r="C188" s="216"/>
      <c r="D188" s="216"/>
      <c r="E188" s="216"/>
      <c r="F188" s="216"/>
      <c r="G188" s="216"/>
      <c r="H188" s="216"/>
      <c r="I188" s="216"/>
      <c r="J188" s="216"/>
      <c r="K188" s="216"/>
      <c r="L188" s="216"/>
      <c r="M188" s="216"/>
      <c r="N188" s="216"/>
      <c r="O188" s="216"/>
      <c r="P188" s="216"/>
      <c r="Q188" s="216"/>
      <c r="R188" s="216"/>
      <c r="S188" s="216"/>
      <c r="T188" s="216"/>
      <c r="U188" s="216"/>
      <c r="V188" s="216"/>
      <c r="W188" s="216"/>
      <c r="X188" s="216"/>
      <c r="Y188" s="216"/>
      <c r="Z188" s="216"/>
      <c r="AA188" s="216"/>
      <c r="AB188" s="216"/>
      <c r="AC188" s="216"/>
      <c r="AD188" s="216"/>
      <c r="AE188" s="216"/>
      <c r="AF188" s="216"/>
      <c r="AG188" s="216"/>
      <c r="AH188" s="216"/>
      <c r="AI188" s="216"/>
      <c r="AJ188" s="216"/>
      <c r="AK188" s="216"/>
      <c r="AL188" s="216"/>
      <c r="AM188" s="216"/>
      <c r="AN188" s="216"/>
      <c r="AO188" s="216"/>
      <c r="AP188" s="216"/>
      <c r="AQ188" s="217"/>
      <c r="AR188" s="217"/>
      <c r="AS188" s="217"/>
      <c r="AT188" s="216"/>
      <c r="AU188" s="216"/>
      <c r="AV188" s="216"/>
      <c r="AW188" s="216"/>
      <c r="AX188" s="216"/>
      <c r="AY188" s="216"/>
      <c r="AZ188" s="216"/>
      <c r="BA188" s="216"/>
      <c r="BB188" s="216"/>
      <c r="BC188" s="216"/>
      <c r="BD188" s="216"/>
      <c r="BE188" s="216"/>
      <c r="BF188" s="216"/>
      <c r="BG188" s="216"/>
      <c r="BH188" s="216"/>
      <c r="BI188" s="216"/>
      <c r="BJ188" s="216"/>
      <c r="BK188" s="216"/>
      <c r="BL188" s="216"/>
      <c r="BM188" s="216"/>
      <c r="BN188" s="216"/>
      <c r="BO188" s="216"/>
      <c r="BP188" s="216"/>
      <c r="BQ188" s="216"/>
      <c r="BR188" s="216"/>
      <c r="BS188" s="216"/>
    </row>
    <row r="189" spans="1:71" ht="12.75" x14ac:dyDescent="0.2">
      <c r="A189" s="219"/>
      <c r="B189" s="216"/>
      <c r="C189" s="216"/>
      <c r="D189" s="216"/>
      <c r="E189" s="216"/>
      <c r="F189" s="216"/>
      <c r="G189" s="216"/>
      <c r="H189" s="216"/>
      <c r="I189" s="216"/>
      <c r="J189" s="216"/>
      <c r="K189" s="216"/>
      <c r="L189" s="216"/>
      <c r="M189" s="216"/>
      <c r="N189" s="216"/>
      <c r="O189" s="216"/>
      <c r="P189" s="216"/>
      <c r="Q189" s="216"/>
      <c r="R189" s="216"/>
      <c r="S189" s="216"/>
      <c r="T189" s="216"/>
      <c r="U189" s="216"/>
      <c r="V189" s="216"/>
      <c r="W189" s="216"/>
      <c r="X189" s="216"/>
      <c r="Y189" s="216"/>
      <c r="Z189" s="216"/>
      <c r="AA189" s="216"/>
      <c r="AB189" s="216"/>
      <c r="AC189" s="216"/>
      <c r="AD189" s="216"/>
      <c r="AE189" s="216"/>
      <c r="AF189" s="216"/>
      <c r="AG189" s="216"/>
      <c r="AH189" s="216"/>
      <c r="AI189" s="216"/>
      <c r="AJ189" s="216"/>
      <c r="AK189" s="216"/>
      <c r="AL189" s="216"/>
      <c r="AM189" s="216"/>
      <c r="AN189" s="216"/>
      <c r="AO189" s="216"/>
      <c r="AP189" s="216"/>
      <c r="AQ189" s="217"/>
      <c r="AR189" s="217"/>
      <c r="AS189" s="217"/>
      <c r="AT189" s="216"/>
      <c r="AU189" s="216"/>
      <c r="AV189" s="216"/>
      <c r="AW189" s="216"/>
      <c r="AX189" s="216"/>
      <c r="AY189" s="216"/>
      <c r="AZ189" s="216"/>
      <c r="BA189" s="216"/>
      <c r="BB189" s="216"/>
      <c r="BC189" s="216"/>
      <c r="BD189" s="216"/>
      <c r="BE189" s="216"/>
      <c r="BF189" s="216"/>
      <c r="BG189" s="216"/>
      <c r="BH189" s="216"/>
      <c r="BI189" s="216"/>
      <c r="BJ189" s="216"/>
      <c r="BK189" s="216"/>
      <c r="BL189" s="216"/>
      <c r="BM189" s="216"/>
      <c r="BN189" s="216"/>
      <c r="BO189" s="216"/>
      <c r="BP189" s="216"/>
      <c r="BQ189" s="216"/>
      <c r="BR189" s="216"/>
      <c r="BS189" s="216"/>
    </row>
    <row r="190" spans="1:71" ht="12.75" x14ac:dyDescent="0.2">
      <c r="A190" s="219"/>
      <c r="B190" s="216"/>
      <c r="C190" s="216"/>
      <c r="D190" s="216"/>
      <c r="E190" s="216"/>
      <c r="F190" s="216"/>
      <c r="G190" s="216"/>
      <c r="H190" s="216"/>
      <c r="I190" s="216"/>
      <c r="J190" s="216"/>
      <c r="K190" s="216"/>
      <c r="L190" s="216"/>
      <c r="M190" s="216"/>
      <c r="N190" s="216"/>
      <c r="O190" s="216"/>
      <c r="P190" s="216"/>
      <c r="Q190" s="216"/>
      <c r="R190" s="216"/>
      <c r="S190" s="216"/>
      <c r="T190" s="216"/>
      <c r="U190" s="216"/>
      <c r="V190" s="216"/>
      <c r="W190" s="216"/>
      <c r="X190" s="216"/>
      <c r="Y190" s="216"/>
      <c r="Z190" s="216"/>
      <c r="AA190" s="216"/>
      <c r="AB190" s="216"/>
      <c r="AC190" s="216"/>
      <c r="AD190" s="216"/>
      <c r="AE190" s="216"/>
      <c r="AF190" s="216"/>
      <c r="AG190" s="216"/>
      <c r="AH190" s="216"/>
      <c r="AI190" s="216"/>
      <c r="AJ190" s="216"/>
      <c r="AK190" s="216"/>
      <c r="AL190" s="216"/>
      <c r="AM190" s="216"/>
      <c r="AN190" s="216"/>
      <c r="AO190" s="216"/>
      <c r="AP190" s="216"/>
      <c r="AQ190" s="217"/>
      <c r="AR190" s="217"/>
      <c r="AS190" s="217"/>
      <c r="AT190" s="216"/>
      <c r="AU190" s="216"/>
      <c r="AV190" s="216"/>
      <c r="AW190" s="216"/>
      <c r="AX190" s="216"/>
      <c r="AY190" s="216"/>
      <c r="AZ190" s="216"/>
      <c r="BA190" s="216"/>
      <c r="BB190" s="216"/>
      <c r="BC190" s="216"/>
      <c r="BD190" s="216"/>
      <c r="BE190" s="216"/>
      <c r="BF190" s="216"/>
      <c r="BG190" s="216"/>
      <c r="BH190" s="216"/>
      <c r="BI190" s="216"/>
      <c r="BJ190" s="216"/>
      <c r="BK190" s="216"/>
      <c r="BL190" s="216"/>
      <c r="BM190" s="216"/>
      <c r="BN190" s="216"/>
      <c r="BO190" s="216"/>
      <c r="BP190" s="216"/>
      <c r="BQ190" s="216"/>
      <c r="BR190" s="216"/>
      <c r="BS190" s="216"/>
    </row>
    <row r="191" spans="1:71" ht="12.75" x14ac:dyDescent="0.2">
      <c r="A191" s="219"/>
      <c r="B191" s="216"/>
      <c r="C191" s="216"/>
      <c r="D191" s="216"/>
      <c r="E191" s="216"/>
      <c r="F191" s="216"/>
      <c r="G191" s="216"/>
      <c r="H191" s="216"/>
      <c r="I191" s="216"/>
      <c r="J191" s="216"/>
      <c r="K191" s="216"/>
      <c r="L191" s="216"/>
      <c r="M191" s="216"/>
      <c r="N191" s="216"/>
      <c r="O191" s="216"/>
      <c r="P191" s="216"/>
      <c r="Q191" s="216"/>
      <c r="R191" s="216"/>
      <c r="S191" s="216"/>
      <c r="T191" s="216"/>
      <c r="U191" s="216"/>
      <c r="V191" s="216"/>
      <c r="W191" s="216"/>
      <c r="X191" s="216"/>
      <c r="Y191" s="216"/>
      <c r="Z191" s="216"/>
      <c r="AA191" s="216"/>
      <c r="AB191" s="216"/>
      <c r="AC191" s="216"/>
      <c r="AD191" s="216"/>
      <c r="AE191" s="216"/>
      <c r="AF191" s="216"/>
      <c r="AG191" s="216"/>
      <c r="AH191" s="216"/>
      <c r="AI191" s="216"/>
      <c r="AJ191" s="216"/>
      <c r="AK191" s="216"/>
      <c r="AL191" s="216"/>
      <c r="AM191" s="216"/>
      <c r="AN191" s="216"/>
      <c r="AO191" s="216"/>
      <c r="AP191" s="216"/>
      <c r="AQ191" s="217"/>
      <c r="AR191" s="217"/>
      <c r="AS191" s="217"/>
      <c r="AT191" s="216"/>
      <c r="AU191" s="216"/>
      <c r="AV191" s="216"/>
      <c r="AW191" s="216"/>
      <c r="AX191" s="216"/>
      <c r="AY191" s="216"/>
      <c r="AZ191" s="216"/>
      <c r="BA191" s="216"/>
      <c r="BB191" s="216"/>
      <c r="BC191" s="216"/>
      <c r="BD191" s="216"/>
      <c r="BE191" s="216"/>
      <c r="BF191" s="216"/>
      <c r="BG191" s="216"/>
      <c r="BH191" s="216"/>
      <c r="BI191" s="216"/>
      <c r="BJ191" s="216"/>
      <c r="BK191" s="216"/>
      <c r="BL191" s="216"/>
      <c r="BM191" s="216"/>
      <c r="BN191" s="216"/>
      <c r="BO191" s="216"/>
      <c r="BP191" s="216"/>
      <c r="BQ191" s="216"/>
      <c r="BR191" s="216"/>
      <c r="BS191" s="216"/>
    </row>
    <row r="192" spans="1:71" ht="12.75" x14ac:dyDescent="0.2">
      <c r="A192" s="219"/>
      <c r="B192" s="216"/>
      <c r="C192" s="216"/>
      <c r="D192" s="216"/>
      <c r="E192" s="216"/>
      <c r="F192" s="216"/>
      <c r="G192" s="216"/>
      <c r="H192" s="216"/>
      <c r="I192" s="216"/>
      <c r="J192" s="216"/>
      <c r="K192" s="216"/>
      <c r="L192" s="216"/>
      <c r="M192" s="216"/>
      <c r="N192" s="216"/>
      <c r="O192" s="216"/>
      <c r="P192" s="216"/>
      <c r="Q192" s="216"/>
      <c r="R192" s="216"/>
      <c r="S192" s="216"/>
      <c r="T192" s="216"/>
      <c r="U192" s="216"/>
      <c r="V192" s="216"/>
      <c r="W192" s="216"/>
      <c r="X192" s="216"/>
      <c r="Y192" s="216"/>
      <c r="Z192" s="216"/>
      <c r="AA192" s="216"/>
      <c r="AB192" s="216"/>
      <c r="AC192" s="216"/>
      <c r="AD192" s="216"/>
      <c r="AE192" s="216"/>
      <c r="AF192" s="216"/>
      <c r="AG192" s="216"/>
      <c r="AH192" s="216"/>
      <c r="AI192" s="216"/>
      <c r="AJ192" s="216"/>
      <c r="AK192" s="216"/>
      <c r="AL192" s="216"/>
      <c r="AM192" s="216"/>
      <c r="AN192" s="216"/>
      <c r="AO192" s="216"/>
      <c r="AP192" s="216"/>
      <c r="AQ192" s="217"/>
      <c r="AR192" s="217"/>
      <c r="AS192" s="217"/>
      <c r="AT192" s="216"/>
      <c r="AU192" s="216"/>
      <c r="AV192" s="216"/>
      <c r="AW192" s="216"/>
      <c r="AX192" s="216"/>
      <c r="AY192" s="216"/>
      <c r="AZ192" s="216"/>
      <c r="BA192" s="216"/>
      <c r="BB192" s="216"/>
      <c r="BC192" s="216"/>
      <c r="BD192" s="216"/>
      <c r="BE192" s="216"/>
      <c r="BF192" s="216"/>
      <c r="BG192" s="216"/>
      <c r="BH192" s="216"/>
      <c r="BI192" s="216"/>
      <c r="BJ192" s="216"/>
      <c r="BK192" s="216"/>
      <c r="BL192" s="216"/>
      <c r="BM192" s="216"/>
      <c r="BN192" s="216"/>
      <c r="BO192" s="216"/>
      <c r="BP192" s="216"/>
      <c r="BQ192" s="216"/>
      <c r="BR192" s="216"/>
      <c r="BS192" s="216"/>
    </row>
    <row r="193" spans="1:71" ht="12.75" x14ac:dyDescent="0.2">
      <c r="A193" s="219"/>
      <c r="B193" s="216"/>
      <c r="C193" s="216"/>
      <c r="D193" s="216"/>
      <c r="E193" s="216"/>
      <c r="F193" s="216"/>
      <c r="G193" s="216"/>
      <c r="H193" s="216"/>
      <c r="I193" s="216"/>
      <c r="J193" s="216"/>
      <c r="K193" s="216"/>
      <c r="L193" s="216"/>
      <c r="M193" s="216"/>
      <c r="N193" s="216"/>
      <c r="O193" s="216"/>
      <c r="P193" s="216"/>
      <c r="Q193" s="216"/>
      <c r="R193" s="216"/>
      <c r="S193" s="216"/>
      <c r="T193" s="216"/>
      <c r="U193" s="216"/>
      <c r="V193" s="216"/>
      <c r="W193" s="216"/>
      <c r="X193" s="216"/>
      <c r="Y193" s="216"/>
      <c r="Z193" s="216"/>
      <c r="AA193" s="216"/>
      <c r="AB193" s="216"/>
      <c r="AC193" s="216"/>
      <c r="AD193" s="216"/>
      <c r="AE193" s="216"/>
      <c r="AF193" s="216"/>
      <c r="AG193" s="216"/>
      <c r="AH193" s="216"/>
      <c r="AI193" s="216"/>
      <c r="AJ193" s="216"/>
      <c r="AK193" s="216"/>
      <c r="AL193" s="216"/>
      <c r="AM193" s="216"/>
      <c r="AN193" s="216"/>
      <c r="AO193" s="216"/>
      <c r="AP193" s="216"/>
      <c r="AQ193" s="217"/>
      <c r="AR193" s="217"/>
      <c r="AS193" s="217"/>
      <c r="AT193" s="216"/>
      <c r="AU193" s="216"/>
      <c r="AV193" s="216"/>
      <c r="AW193" s="216"/>
      <c r="AX193" s="216"/>
      <c r="AY193" s="216"/>
      <c r="AZ193" s="216"/>
      <c r="BA193" s="216"/>
      <c r="BB193" s="216"/>
      <c r="BC193" s="216"/>
      <c r="BD193" s="216"/>
      <c r="BE193" s="216"/>
      <c r="BF193" s="216"/>
      <c r="BG193" s="216"/>
      <c r="BH193" s="216"/>
      <c r="BI193" s="216"/>
      <c r="BJ193" s="216"/>
      <c r="BK193" s="216"/>
      <c r="BL193" s="216"/>
      <c r="BM193" s="216"/>
      <c r="BN193" s="216"/>
      <c r="BO193" s="216"/>
      <c r="BP193" s="216"/>
      <c r="BQ193" s="216"/>
      <c r="BR193" s="216"/>
      <c r="BS193" s="216"/>
    </row>
    <row r="194" spans="1:71" ht="12.75" x14ac:dyDescent="0.2">
      <c r="A194" s="219"/>
      <c r="B194" s="216"/>
      <c r="C194" s="216"/>
      <c r="D194" s="216"/>
      <c r="E194" s="216"/>
      <c r="F194" s="216"/>
      <c r="G194" s="216"/>
      <c r="H194" s="216"/>
      <c r="I194" s="216"/>
      <c r="J194" s="216"/>
      <c r="K194" s="216"/>
      <c r="L194" s="216"/>
      <c r="M194" s="216"/>
      <c r="N194" s="216"/>
      <c r="O194" s="216"/>
      <c r="P194" s="216"/>
      <c r="Q194" s="216"/>
      <c r="R194" s="216"/>
      <c r="S194" s="216"/>
      <c r="T194" s="216"/>
      <c r="U194" s="216"/>
      <c r="V194" s="216"/>
      <c r="W194" s="216"/>
      <c r="X194" s="216"/>
      <c r="Y194" s="216"/>
      <c r="Z194" s="216"/>
      <c r="AA194" s="216"/>
      <c r="AB194" s="216"/>
      <c r="AC194" s="216"/>
      <c r="AD194" s="216"/>
      <c r="AE194" s="216"/>
      <c r="AF194" s="216"/>
      <c r="AG194" s="216"/>
      <c r="AH194" s="216"/>
      <c r="AI194" s="216"/>
      <c r="AJ194" s="216"/>
      <c r="AK194" s="216"/>
      <c r="AL194" s="216"/>
      <c r="AM194" s="216"/>
      <c r="AN194" s="216"/>
      <c r="AO194" s="216"/>
      <c r="AP194" s="216"/>
      <c r="AQ194" s="217"/>
      <c r="AR194" s="217"/>
      <c r="AS194" s="217"/>
      <c r="AT194" s="216"/>
      <c r="AU194" s="216"/>
      <c r="AV194" s="216"/>
      <c r="AW194" s="216"/>
      <c r="AX194" s="216"/>
      <c r="AY194" s="216"/>
      <c r="AZ194" s="216"/>
      <c r="BA194" s="216"/>
      <c r="BB194" s="216"/>
      <c r="BC194" s="216"/>
      <c r="BD194" s="216"/>
      <c r="BE194" s="216"/>
      <c r="BF194" s="216"/>
      <c r="BG194" s="216"/>
      <c r="BH194" s="216"/>
      <c r="BI194" s="216"/>
      <c r="BJ194" s="216"/>
      <c r="BK194" s="216"/>
      <c r="BL194" s="216"/>
      <c r="BM194" s="216"/>
      <c r="BN194" s="216"/>
      <c r="BO194" s="216"/>
      <c r="BP194" s="216"/>
      <c r="BQ194" s="216"/>
      <c r="BR194" s="216"/>
      <c r="BS194" s="216"/>
    </row>
    <row r="195" spans="1:71" ht="12.75" x14ac:dyDescent="0.2">
      <c r="A195" s="219"/>
      <c r="B195" s="216"/>
      <c r="C195" s="216"/>
      <c r="D195" s="216"/>
      <c r="E195" s="216"/>
      <c r="F195" s="216"/>
      <c r="G195" s="216"/>
      <c r="H195" s="216"/>
      <c r="I195" s="216"/>
      <c r="J195" s="216"/>
      <c r="K195" s="216"/>
      <c r="L195" s="216"/>
      <c r="M195" s="216"/>
      <c r="N195" s="216"/>
      <c r="O195" s="216"/>
      <c r="P195" s="216"/>
      <c r="Q195" s="216"/>
      <c r="R195" s="216"/>
      <c r="S195" s="216"/>
      <c r="T195" s="216"/>
      <c r="U195" s="216"/>
      <c r="V195" s="216"/>
      <c r="W195" s="216"/>
      <c r="X195" s="216"/>
      <c r="Y195" s="216"/>
      <c r="Z195" s="216"/>
      <c r="AA195" s="216"/>
      <c r="AB195" s="216"/>
      <c r="AC195" s="216"/>
      <c r="AD195" s="216"/>
      <c r="AE195" s="216"/>
      <c r="AF195" s="216"/>
      <c r="AG195" s="216"/>
      <c r="AH195" s="216"/>
      <c r="AI195" s="216"/>
      <c r="AJ195" s="216"/>
      <c r="AK195" s="216"/>
      <c r="AL195" s="216"/>
      <c r="AM195" s="216"/>
      <c r="AN195" s="216"/>
      <c r="AO195" s="216"/>
      <c r="AP195" s="216"/>
      <c r="AQ195" s="217"/>
      <c r="AR195" s="217"/>
      <c r="AS195" s="217"/>
      <c r="AT195" s="216"/>
      <c r="AU195" s="216"/>
      <c r="AV195" s="216"/>
      <c r="AW195" s="216"/>
      <c r="AX195" s="216"/>
      <c r="AY195" s="216"/>
      <c r="AZ195" s="216"/>
      <c r="BA195" s="216"/>
      <c r="BB195" s="216"/>
      <c r="BC195" s="216"/>
      <c r="BD195" s="216"/>
      <c r="BE195" s="216"/>
      <c r="BF195" s="216"/>
      <c r="BG195" s="216"/>
      <c r="BH195" s="216"/>
      <c r="BI195" s="216"/>
      <c r="BJ195" s="216"/>
      <c r="BK195" s="216"/>
      <c r="BL195" s="216"/>
      <c r="BM195" s="216"/>
      <c r="BN195" s="216"/>
      <c r="BO195" s="216"/>
      <c r="BP195" s="216"/>
      <c r="BQ195" s="216"/>
      <c r="BR195" s="216"/>
      <c r="BS195" s="216"/>
    </row>
    <row r="196" spans="1:71" ht="12.75" x14ac:dyDescent="0.2">
      <c r="A196" s="219"/>
      <c r="B196" s="216"/>
      <c r="C196" s="216"/>
      <c r="D196" s="216"/>
      <c r="E196" s="216"/>
      <c r="F196" s="216"/>
      <c r="G196" s="216"/>
      <c r="H196" s="216"/>
      <c r="I196" s="216"/>
      <c r="J196" s="216"/>
      <c r="K196" s="216"/>
      <c r="L196" s="216"/>
      <c r="M196" s="216"/>
      <c r="N196" s="216"/>
      <c r="O196" s="216"/>
      <c r="P196" s="216"/>
      <c r="Q196" s="216"/>
      <c r="R196" s="216"/>
      <c r="S196" s="216"/>
      <c r="T196" s="216"/>
      <c r="U196" s="216"/>
      <c r="V196" s="216"/>
      <c r="W196" s="216"/>
      <c r="X196" s="216"/>
      <c r="Y196" s="216"/>
      <c r="Z196" s="216"/>
      <c r="AA196" s="216"/>
      <c r="AB196" s="216"/>
      <c r="AC196" s="216"/>
      <c r="AD196" s="216"/>
      <c r="AE196" s="216"/>
      <c r="AF196" s="216"/>
      <c r="AG196" s="216"/>
      <c r="AH196" s="216"/>
      <c r="AI196" s="216"/>
      <c r="AJ196" s="216"/>
      <c r="AK196" s="216"/>
      <c r="AL196" s="216"/>
      <c r="AM196" s="216"/>
      <c r="AN196" s="216"/>
      <c r="AO196" s="216"/>
      <c r="AP196" s="216"/>
      <c r="AQ196" s="217"/>
      <c r="AR196" s="217"/>
      <c r="AS196" s="217"/>
      <c r="AT196" s="216"/>
      <c r="AU196" s="216"/>
      <c r="AV196" s="216"/>
      <c r="AW196" s="216"/>
      <c r="AX196" s="216"/>
      <c r="AY196" s="216"/>
      <c r="AZ196" s="216"/>
      <c r="BA196" s="216"/>
      <c r="BB196" s="216"/>
      <c r="BC196" s="216"/>
      <c r="BD196" s="216"/>
      <c r="BE196" s="216"/>
      <c r="BF196" s="216"/>
      <c r="BG196" s="216"/>
      <c r="BH196" s="216"/>
      <c r="BI196" s="216"/>
      <c r="BJ196" s="216"/>
      <c r="BK196" s="216"/>
      <c r="BL196" s="216"/>
      <c r="BM196" s="216"/>
      <c r="BN196" s="216"/>
      <c r="BO196" s="216"/>
      <c r="BP196" s="216"/>
      <c r="BQ196" s="216"/>
      <c r="BR196" s="216"/>
      <c r="BS196" s="216"/>
    </row>
    <row r="197" spans="1:71" ht="12.75" x14ac:dyDescent="0.2">
      <c r="A197" s="219"/>
      <c r="B197" s="216"/>
      <c r="C197" s="216"/>
      <c r="D197" s="216"/>
      <c r="E197" s="216"/>
      <c r="F197" s="216"/>
      <c r="G197" s="216"/>
      <c r="H197" s="216"/>
      <c r="I197" s="216"/>
      <c r="J197" s="216"/>
      <c r="K197" s="216"/>
      <c r="L197" s="216"/>
      <c r="M197" s="216"/>
      <c r="N197" s="216"/>
      <c r="O197" s="216"/>
      <c r="P197" s="216"/>
      <c r="Q197" s="216"/>
      <c r="R197" s="216"/>
      <c r="S197" s="216"/>
      <c r="T197" s="216"/>
      <c r="U197" s="216"/>
      <c r="V197" s="216"/>
      <c r="W197" s="216"/>
      <c r="X197" s="216"/>
      <c r="Y197" s="216"/>
      <c r="Z197" s="216"/>
      <c r="AA197" s="216"/>
      <c r="AB197" s="216"/>
      <c r="AC197" s="216"/>
      <c r="AD197" s="216"/>
      <c r="AE197" s="216"/>
      <c r="AF197" s="216"/>
      <c r="AG197" s="216"/>
      <c r="AH197" s="216"/>
      <c r="AI197" s="216"/>
      <c r="AJ197" s="216"/>
      <c r="AK197" s="216"/>
      <c r="AL197" s="216"/>
      <c r="AM197" s="216"/>
      <c r="AN197" s="216"/>
      <c r="AO197" s="216"/>
      <c r="AP197" s="216"/>
      <c r="AQ197" s="217"/>
      <c r="AR197" s="217"/>
      <c r="AS197" s="217"/>
      <c r="AT197" s="216"/>
      <c r="AU197" s="216"/>
      <c r="AV197" s="216"/>
      <c r="AW197" s="216"/>
      <c r="AX197" s="216"/>
      <c r="AY197" s="216"/>
      <c r="AZ197" s="216"/>
      <c r="BA197" s="216"/>
      <c r="BB197" s="216"/>
      <c r="BC197" s="216"/>
      <c r="BD197" s="216"/>
      <c r="BE197" s="216"/>
      <c r="BF197" s="216"/>
      <c r="BG197" s="216"/>
      <c r="BH197" s="216"/>
      <c r="BI197" s="216"/>
      <c r="BJ197" s="216"/>
      <c r="BK197" s="216"/>
      <c r="BL197" s="216"/>
      <c r="BM197" s="216"/>
      <c r="BN197" s="216"/>
      <c r="BO197" s="216"/>
      <c r="BP197" s="216"/>
      <c r="BQ197" s="216"/>
      <c r="BR197" s="216"/>
      <c r="BS197" s="216"/>
    </row>
    <row r="198" spans="1:71" ht="12.75" x14ac:dyDescent="0.2">
      <c r="A198" s="219"/>
      <c r="B198" s="216"/>
      <c r="C198" s="216"/>
      <c r="D198" s="216"/>
      <c r="E198" s="216"/>
      <c r="F198" s="216"/>
      <c r="G198" s="216"/>
      <c r="H198" s="216"/>
      <c r="I198" s="216"/>
      <c r="J198" s="216"/>
      <c r="K198" s="216"/>
      <c r="L198" s="216"/>
      <c r="M198" s="216"/>
      <c r="N198" s="216"/>
      <c r="O198" s="216"/>
      <c r="P198" s="216"/>
      <c r="Q198" s="216"/>
      <c r="R198" s="216"/>
      <c r="S198" s="216"/>
      <c r="T198" s="216"/>
      <c r="U198" s="216"/>
      <c r="V198" s="216"/>
      <c r="W198" s="216"/>
      <c r="X198" s="216"/>
      <c r="Y198" s="216"/>
      <c r="Z198" s="216"/>
      <c r="AA198" s="216"/>
      <c r="AB198" s="216"/>
      <c r="AC198" s="216"/>
      <c r="AD198" s="216"/>
      <c r="AE198" s="216"/>
      <c r="AF198" s="216"/>
      <c r="AG198" s="216"/>
      <c r="AH198" s="216"/>
      <c r="AI198" s="216"/>
      <c r="AJ198" s="216"/>
      <c r="AK198" s="216"/>
      <c r="AL198" s="216"/>
      <c r="AM198" s="216"/>
      <c r="AN198" s="216"/>
      <c r="AO198" s="216"/>
      <c r="AP198" s="216"/>
      <c r="AQ198" s="217"/>
      <c r="AR198" s="217"/>
      <c r="AS198" s="217"/>
      <c r="AT198" s="216"/>
      <c r="AU198" s="216"/>
      <c r="AV198" s="216"/>
      <c r="AW198" s="216"/>
      <c r="AX198" s="216"/>
      <c r="AY198" s="216"/>
      <c r="AZ198" s="216"/>
      <c r="BA198" s="216"/>
      <c r="BB198" s="216"/>
      <c r="BC198" s="216"/>
      <c r="BD198" s="216"/>
      <c r="BE198" s="216"/>
      <c r="BF198" s="216"/>
      <c r="BG198" s="216"/>
      <c r="BH198" s="216"/>
      <c r="BI198" s="216"/>
      <c r="BJ198" s="216"/>
      <c r="BK198" s="216"/>
      <c r="BL198" s="216"/>
      <c r="BM198" s="216"/>
      <c r="BN198" s="216"/>
      <c r="BO198" s="216"/>
      <c r="BP198" s="216"/>
      <c r="BQ198" s="216"/>
      <c r="BR198" s="216"/>
      <c r="BS198" s="216"/>
    </row>
    <row r="199" spans="1:71" ht="12.75" x14ac:dyDescent="0.2">
      <c r="A199" s="219"/>
      <c r="B199" s="216"/>
      <c r="C199" s="216"/>
      <c r="D199" s="216"/>
      <c r="E199" s="216"/>
      <c r="F199" s="216"/>
      <c r="G199" s="216"/>
      <c r="H199" s="216"/>
      <c r="I199" s="216"/>
      <c r="J199" s="216"/>
      <c r="K199" s="216"/>
      <c r="L199" s="216"/>
      <c r="M199" s="216"/>
      <c r="N199" s="216"/>
      <c r="O199" s="216"/>
      <c r="P199" s="216"/>
      <c r="Q199" s="216"/>
      <c r="R199" s="216"/>
      <c r="S199" s="216"/>
      <c r="T199" s="216"/>
      <c r="U199" s="216"/>
      <c r="V199" s="216"/>
      <c r="W199" s="216"/>
      <c r="X199" s="216"/>
      <c r="Y199" s="216"/>
      <c r="Z199" s="216"/>
      <c r="AA199" s="216"/>
      <c r="AB199" s="216"/>
      <c r="AC199" s="216"/>
      <c r="AD199" s="216"/>
      <c r="AE199" s="216"/>
      <c r="AF199" s="216"/>
      <c r="AG199" s="216"/>
      <c r="AH199" s="216"/>
      <c r="AI199" s="216"/>
      <c r="AJ199" s="216"/>
      <c r="AK199" s="216"/>
      <c r="AL199" s="216"/>
      <c r="AM199" s="216"/>
      <c r="AN199" s="216"/>
      <c r="AO199" s="216"/>
      <c r="AP199" s="216"/>
      <c r="AQ199" s="217"/>
      <c r="AR199" s="217"/>
      <c r="AS199" s="217"/>
      <c r="AT199" s="216"/>
      <c r="AU199" s="216"/>
      <c r="AV199" s="216"/>
      <c r="AW199" s="216"/>
      <c r="AX199" s="216"/>
      <c r="AY199" s="216"/>
      <c r="AZ199" s="216"/>
      <c r="BA199" s="216"/>
      <c r="BB199" s="216"/>
      <c r="BC199" s="216"/>
      <c r="BD199" s="216"/>
      <c r="BE199" s="216"/>
      <c r="BF199" s="216"/>
      <c r="BG199" s="216"/>
      <c r="BH199" s="216"/>
      <c r="BI199" s="216"/>
      <c r="BJ199" s="216"/>
      <c r="BK199" s="216"/>
      <c r="BL199" s="216"/>
      <c r="BM199" s="216"/>
      <c r="BN199" s="216"/>
      <c r="BO199" s="216"/>
      <c r="BP199" s="216"/>
      <c r="BQ199" s="216"/>
      <c r="BR199" s="216"/>
      <c r="BS199" s="216"/>
    </row>
    <row r="200" spans="1:71" ht="12.75" x14ac:dyDescent="0.2">
      <c r="A200" s="219"/>
      <c r="B200" s="216"/>
      <c r="C200" s="216"/>
      <c r="D200" s="216"/>
      <c r="E200" s="216"/>
      <c r="F200" s="216"/>
      <c r="G200" s="216"/>
      <c r="H200" s="216"/>
      <c r="I200" s="216"/>
      <c r="J200" s="216"/>
      <c r="K200" s="216"/>
      <c r="L200" s="216"/>
      <c r="M200" s="216"/>
      <c r="N200" s="216"/>
      <c r="O200" s="216"/>
      <c r="P200" s="216"/>
      <c r="Q200" s="216"/>
      <c r="R200" s="216"/>
      <c r="S200" s="216"/>
      <c r="T200" s="216"/>
      <c r="U200" s="216"/>
      <c r="V200" s="216"/>
      <c r="W200" s="216"/>
      <c r="X200" s="216"/>
      <c r="Y200" s="216"/>
      <c r="Z200" s="216"/>
      <c r="AA200" s="216"/>
      <c r="AB200" s="216"/>
      <c r="AC200" s="216"/>
      <c r="AD200" s="216"/>
      <c r="AE200" s="216"/>
      <c r="AF200" s="216"/>
      <c r="AG200" s="216"/>
      <c r="AH200" s="216"/>
      <c r="AI200" s="216"/>
      <c r="AJ200" s="216"/>
      <c r="AK200" s="216"/>
      <c r="AL200" s="216"/>
      <c r="AM200" s="216"/>
      <c r="AN200" s="216"/>
      <c r="AO200" s="216"/>
      <c r="AP200" s="216"/>
      <c r="AQ200" s="217"/>
      <c r="AR200" s="217"/>
      <c r="AS200" s="217"/>
      <c r="AT200" s="216"/>
      <c r="AU200" s="216"/>
      <c r="AV200" s="216"/>
      <c r="AW200" s="216"/>
      <c r="AX200" s="216"/>
      <c r="AY200" s="216"/>
      <c r="AZ200" s="216"/>
      <c r="BA200" s="216"/>
      <c r="BB200" s="216"/>
      <c r="BC200" s="216"/>
      <c r="BD200" s="216"/>
      <c r="BE200" s="216"/>
      <c r="BF200" s="216"/>
      <c r="BG200" s="216"/>
      <c r="BH200" s="216"/>
      <c r="BI200" s="216"/>
      <c r="BJ200" s="216"/>
      <c r="BK200" s="216"/>
      <c r="BL200" s="216"/>
      <c r="BM200" s="216"/>
      <c r="BN200" s="216"/>
      <c r="BO200" s="216"/>
      <c r="BP200" s="216"/>
      <c r="BQ200" s="216"/>
      <c r="BR200" s="216"/>
      <c r="BS200" s="216"/>
    </row>
    <row r="201" spans="1:71" ht="12.75" x14ac:dyDescent="0.2">
      <c r="A201" s="219"/>
      <c r="B201" s="216"/>
      <c r="C201" s="216"/>
      <c r="D201" s="216"/>
      <c r="E201" s="216"/>
      <c r="F201" s="216"/>
      <c r="G201" s="216"/>
      <c r="H201" s="216"/>
      <c r="I201" s="216"/>
      <c r="J201" s="216"/>
      <c r="K201" s="216"/>
      <c r="L201" s="216"/>
      <c r="M201" s="216"/>
      <c r="N201" s="216"/>
      <c r="O201" s="216"/>
      <c r="P201" s="216"/>
      <c r="Q201" s="216"/>
      <c r="R201" s="216"/>
      <c r="S201" s="216"/>
      <c r="T201" s="216"/>
      <c r="U201" s="216"/>
      <c r="V201" s="216"/>
      <c r="W201" s="216"/>
      <c r="X201" s="216"/>
      <c r="Y201" s="216"/>
      <c r="Z201" s="216"/>
      <c r="AA201" s="216"/>
      <c r="AB201" s="216"/>
      <c r="AC201" s="216"/>
      <c r="AD201" s="216"/>
      <c r="AE201" s="216"/>
      <c r="AF201" s="216"/>
      <c r="AG201" s="216"/>
      <c r="AH201" s="216"/>
      <c r="AI201" s="216"/>
      <c r="AJ201" s="216"/>
      <c r="AK201" s="216"/>
      <c r="AL201" s="216"/>
      <c r="AM201" s="216"/>
      <c r="AN201" s="216"/>
      <c r="AO201" s="216"/>
      <c r="AP201" s="216"/>
      <c r="AQ201" s="217"/>
      <c r="AR201" s="217"/>
      <c r="AS201" s="217"/>
      <c r="AT201" s="216"/>
      <c r="AU201" s="216"/>
      <c r="AV201" s="216"/>
      <c r="AW201" s="216"/>
      <c r="AX201" s="216"/>
      <c r="AY201" s="216"/>
      <c r="AZ201" s="216"/>
      <c r="BA201" s="216"/>
      <c r="BB201" s="216"/>
      <c r="BC201" s="216"/>
      <c r="BD201" s="216"/>
      <c r="BE201" s="216"/>
      <c r="BF201" s="216"/>
      <c r="BG201" s="216"/>
      <c r="BH201" s="216"/>
      <c r="BI201" s="216"/>
      <c r="BJ201" s="216"/>
      <c r="BK201" s="216"/>
      <c r="BL201" s="216"/>
      <c r="BM201" s="216"/>
      <c r="BN201" s="216"/>
      <c r="BO201" s="216"/>
      <c r="BP201" s="216"/>
      <c r="BQ201" s="216"/>
      <c r="BR201" s="216"/>
      <c r="BS201" s="216"/>
    </row>
  </sheetData>
  <mergeCells count="22">
    <mergeCell ref="D117:D120"/>
    <mergeCell ref="G117:G120"/>
    <mergeCell ref="D30:F30"/>
    <mergeCell ref="G30:H30"/>
    <mergeCell ref="D31:F31"/>
    <mergeCell ref="G31:H31"/>
    <mergeCell ref="A97:L97"/>
    <mergeCell ref="B110:C110"/>
    <mergeCell ref="D110:E110"/>
    <mergeCell ref="D29:F29"/>
    <mergeCell ref="G29:H29"/>
    <mergeCell ref="A5:P5"/>
    <mergeCell ref="A7:P7"/>
    <mergeCell ref="A9:P9"/>
    <mergeCell ref="A10:P10"/>
    <mergeCell ref="A12:P12"/>
    <mergeCell ref="A13:P13"/>
    <mergeCell ref="A15:P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4" zoomScale="80" zoomScaleNormal="100" zoomScaleSheetLayoutView="80" workbookViewId="0">
      <selection activeCell="E31" sqref="E31"/>
    </sheetView>
  </sheetViews>
  <sheetFormatPr defaultRowHeight="15" x14ac:dyDescent="0.25"/>
  <cols>
    <col min="2" max="2" width="37.7109375" customWidth="1"/>
    <col min="3" max="4" width="15.7109375" style="143"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4"/>
      <c r="B1" s="54"/>
      <c r="C1" s="54"/>
      <c r="D1" s="54"/>
      <c r="E1" s="54"/>
      <c r="F1" s="54"/>
      <c r="G1" s="54"/>
      <c r="H1" s="54"/>
      <c r="I1" s="54"/>
      <c r="J1" s="54"/>
      <c r="K1" s="54"/>
      <c r="L1" s="36" t="s">
        <v>65</v>
      </c>
    </row>
    <row r="2" spans="1:12" ht="18.75" x14ac:dyDescent="0.3">
      <c r="A2" s="54"/>
      <c r="B2" s="54"/>
      <c r="C2" s="54"/>
      <c r="D2" s="54"/>
      <c r="E2" s="54"/>
      <c r="F2" s="54"/>
      <c r="G2" s="54"/>
      <c r="H2" s="54"/>
      <c r="I2" s="54"/>
      <c r="J2" s="54"/>
      <c r="K2" s="54"/>
      <c r="L2" s="13" t="s">
        <v>7</v>
      </c>
    </row>
    <row r="3" spans="1:12" ht="18.75" x14ac:dyDescent="0.3">
      <c r="A3" s="54"/>
      <c r="B3" s="54"/>
      <c r="C3" s="54"/>
      <c r="D3" s="54"/>
      <c r="E3" s="54"/>
      <c r="F3" s="54"/>
      <c r="G3" s="54"/>
      <c r="H3" s="54"/>
      <c r="I3" s="54"/>
      <c r="J3" s="54"/>
      <c r="K3" s="54"/>
      <c r="L3" s="13" t="s">
        <v>64</v>
      </c>
    </row>
    <row r="4" spans="1:12" ht="18.75" x14ac:dyDescent="0.3">
      <c r="A4" s="54"/>
      <c r="B4" s="54"/>
      <c r="C4" s="54"/>
      <c r="D4" s="54"/>
      <c r="E4" s="54"/>
      <c r="F4" s="54"/>
      <c r="G4" s="54"/>
      <c r="H4" s="54"/>
      <c r="I4" s="54"/>
      <c r="J4" s="54"/>
      <c r="K4" s="13"/>
      <c r="L4" s="54"/>
    </row>
    <row r="5" spans="1:12" ht="15.75" x14ac:dyDescent="0.25">
      <c r="A5" s="379" t="str">
        <f>'4. паспортбюджет'!A5:O5</f>
        <v>Год раскрытия информации: 2025 год</v>
      </c>
      <c r="B5" s="379"/>
      <c r="C5" s="379"/>
      <c r="D5" s="379"/>
      <c r="E5" s="379"/>
      <c r="F5" s="379"/>
      <c r="G5" s="379"/>
      <c r="H5" s="379"/>
      <c r="I5" s="379"/>
      <c r="J5" s="379"/>
      <c r="K5" s="379"/>
      <c r="L5" s="379"/>
    </row>
    <row r="6" spans="1:12" ht="18.75" x14ac:dyDescent="0.3">
      <c r="A6" s="54"/>
      <c r="B6" s="54"/>
      <c r="C6" s="54"/>
      <c r="D6" s="54"/>
      <c r="E6" s="54"/>
      <c r="F6" s="54"/>
      <c r="G6" s="54"/>
      <c r="H6" s="54"/>
      <c r="I6" s="54"/>
      <c r="J6" s="54"/>
      <c r="K6" s="13"/>
      <c r="L6" s="54"/>
    </row>
    <row r="7" spans="1:12" ht="18.75" x14ac:dyDescent="0.25">
      <c r="A7" s="451" t="s">
        <v>6</v>
      </c>
      <c r="B7" s="451"/>
      <c r="C7" s="451"/>
      <c r="D7" s="451"/>
      <c r="E7" s="451"/>
      <c r="F7" s="451"/>
      <c r="G7" s="451"/>
      <c r="H7" s="451"/>
      <c r="I7" s="451"/>
      <c r="J7" s="451"/>
      <c r="K7" s="451"/>
      <c r="L7" s="451"/>
    </row>
    <row r="8" spans="1:12" ht="18.75" x14ac:dyDescent="0.25">
      <c r="A8" s="451"/>
      <c r="B8" s="451"/>
      <c r="C8" s="451"/>
      <c r="D8" s="451"/>
      <c r="E8" s="451"/>
      <c r="F8" s="451"/>
      <c r="G8" s="451"/>
      <c r="H8" s="451"/>
      <c r="I8" s="451"/>
      <c r="J8" s="451"/>
      <c r="K8" s="451"/>
      <c r="L8" s="451"/>
    </row>
    <row r="9" spans="1:12" x14ac:dyDescent="0.25">
      <c r="A9" s="452" t="str">
        <f>'4. паспортбюджет'!A9:O9</f>
        <v>Акционерное общество "Россети Янтарь" ДЗО  ПАО "Россети"</v>
      </c>
      <c r="B9" s="452"/>
      <c r="C9" s="452"/>
      <c r="D9" s="452"/>
      <c r="E9" s="452"/>
      <c r="F9" s="452"/>
      <c r="G9" s="452"/>
      <c r="H9" s="452"/>
      <c r="I9" s="452"/>
      <c r="J9" s="452"/>
      <c r="K9" s="452"/>
      <c r="L9" s="452"/>
    </row>
    <row r="10" spans="1:12" ht="15.75" x14ac:dyDescent="0.25">
      <c r="A10" s="383" t="s">
        <v>5</v>
      </c>
      <c r="B10" s="383"/>
      <c r="C10" s="383"/>
      <c r="D10" s="383"/>
      <c r="E10" s="383"/>
      <c r="F10" s="383"/>
      <c r="G10" s="383"/>
      <c r="H10" s="383"/>
      <c r="I10" s="383"/>
      <c r="J10" s="383"/>
      <c r="K10" s="383"/>
      <c r="L10" s="383"/>
    </row>
    <row r="11" spans="1:12" ht="18.75" x14ac:dyDescent="0.25">
      <c r="A11" s="451"/>
      <c r="B11" s="451"/>
      <c r="C11" s="451"/>
      <c r="D11" s="451"/>
      <c r="E11" s="451"/>
      <c r="F11" s="451"/>
      <c r="G11" s="451"/>
      <c r="H11" s="451"/>
      <c r="I11" s="451"/>
      <c r="J11" s="451"/>
      <c r="K11" s="451"/>
      <c r="L11" s="451"/>
    </row>
    <row r="12" spans="1:12" x14ac:dyDescent="0.25">
      <c r="A12" s="452" t="str">
        <f>'4. паспортбюджет'!A12:O12</f>
        <v>N_19-1078</v>
      </c>
      <c r="B12" s="452"/>
      <c r="C12" s="452"/>
      <c r="D12" s="452"/>
      <c r="E12" s="452"/>
      <c r="F12" s="452"/>
      <c r="G12" s="452"/>
      <c r="H12" s="452"/>
      <c r="I12" s="452"/>
      <c r="J12" s="452"/>
      <c r="K12" s="452"/>
      <c r="L12" s="452"/>
    </row>
    <row r="13" spans="1:12" ht="15.75" x14ac:dyDescent="0.25">
      <c r="A13" s="383" t="s">
        <v>4</v>
      </c>
      <c r="B13" s="383"/>
      <c r="C13" s="383"/>
      <c r="D13" s="383"/>
      <c r="E13" s="383"/>
      <c r="F13" s="383"/>
      <c r="G13" s="383"/>
      <c r="H13" s="383"/>
      <c r="I13" s="383"/>
      <c r="J13" s="383"/>
      <c r="K13" s="383"/>
      <c r="L13" s="383"/>
    </row>
    <row r="14" spans="1:12" ht="18.75" x14ac:dyDescent="0.25">
      <c r="A14" s="458"/>
      <c r="B14" s="458"/>
      <c r="C14" s="458"/>
      <c r="D14" s="458"/>
      <c r="E14" s="458"/>
      <c r="F14" s="458"/>
      <c r="G14" s="458"/>
      <c r="H14" s="458"/>
      <c r="I14" s="458"/>
      <c r="J14" s="458"/>
      <c r="K14" s="458"/>
      <c r="L14" s="458"/>
    </row>
    <row r="15" spans="1:12" ht="47.25" customHeight="1" x14ac:dyDescent="0.25">
      <c r="A15" s="453" t="str">
        <f>'4. паспортбюджет'!A15:O15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453"/>
      <c r="C15" s="453"/>
      <c r="D15" s="453"/>
      <c r="E15" s="453"/>
      <c r="F15" s="453"/>
      <c r="G15" s="453"/>
      <c r="H15" s="453"/>
      <c r="I15" s="453"/>
      <c r="J15" s="453"/>
      <c r="K15" s="453"/>
      <c r="L15" s="453"/>
    </row>
    <row r="16" spans="1:12" ht="15.75" x14ac:dyDescent="0.25">
      <c r="A16" s="383" t="s">
        <v>3</v>
      </c>
      <c r="B16" s="383"/>
      <c r="C16" s="383"/>
      <c r="D16" s="383"/>
      <c r="E16" s="383"/>
      <c r="F16" s="383"/>
      <c r="G16" s="383"/>
      <c r="H16" s="383"/>
      <c r="I16" s="383"/>
      <c r="J16" s="383"/>
      <c r="K16" s="383"/>
      <c r="L16" s="383"/>
    </row>
    <row r="17" spans="1:12" ht="15.75" x14ac:dyDescent="0.25">
      <c r="A17" s="54"/>
      <c r="B17" s="54"/>
      <c r="C17" s="54"/>
      <c r="D17" s="54"/>
      <c r="E17" s="54"/>
      <c r="F17" s="54"/>
      <c r="G17" s="54"/>
      <c r="H17" s="54"/>
      <c r="I17" s="54"/>
      <c r="J17" s="54"/>
      <c r="K17" s="54"/>
      <c r="L17" s="146"/>
    </row>
    <row r="18" spans="1:12" ht="15.75" x14ac:dyDescent="0.25">
      <c r="A18" s="54"/>
      <c r="B18" s="54"/>
      <c r="C18" s="54"/>
      <c r="D18" s="54"/>
      <c r="E18" s="54"/>
      <c r="F18" s="54"/>
      <c r="G18" s="54"/>
      <c r="H18" s="54"/>
      <c r="I18" s="54"/>
      <c r="J18" s="54"/>
      <c r="K18" s="65"/>
      <c r="L18" s="54"/>
    </row>
    <row r="19" spans="1:12" ht="15.75" customHeight="1" x14ac:dyDescent="0.25">
      <c r="A19" s="454" t="s">
        <v>365</v>
      </c>
      <c r="B19" s="454"/>
      <c r="C19" s="454"/>
      <c r="D19" s="454"/>
      <c r="E19" s="454"/>
      <c r="F19" s="454"/>
      <c r="G19" s="454"/>
      <c r="H19" s="454"/>
      <c r="I19" s="454"/>
      <c r="J19" s="454"/>
      <c r="K19" s="454"/>
      <c r="L19" s="454"/>
    </row>
    <row r="20" spans="1:12" s="138" customFormat="1" ht="16.5" hidden="1" thickBot="1" x14ac:dyDescent="0.3">
      <c r="A20" s="137"/>
      <c r="B20" s="456" t="s">
        <v>405</v>
      </c>
      <c r="C20" s="457"/>
      <c r="D20" s="457"/>
      <c r="E20" s="457"/>
      <c r="F20" s="457"/>
      <c r="G20" s="457"/>
      <c r="H20" s="457"/>
      <c r="I20" s="457"/>
      <c r="K20" s="139"/>
    </row>
    <row r="21" spans="1:12" ht="15" customHeight="1" x14ac:dyDescent="0.25">
      <c r="A21" s="455" t="s">
        <v>192</v>
      </c>
      <c r="B21" s="455" t="s">
        <v>452</v>
      </c>
      <c r="C21" s="459" t="s">
        <v>453</v>
      </c>
      <c r="D21" s="459"/>
      <c r="E21" s="459"/>
      <c r="F21" s="459"/>
      <c r="G21" s="459"/>
      <c r="H21" s="459"/>
      <c r="I21" s="460" t="s">
        <v>191</v>
      </c>
      <c r="J21" s="461" t="s">
        <v>454</v>
      </c>
      <c r="K21" s="455" t="s">
        <v>190</v>
      </c>
      <c r="L21" s="464" t="s">
        <v>455</v>
      </c>
    </row>
    <row r="22" spans="1:12" ht="49.5" customHeight="1" x14ac:dyDescent="0.25">
      <c r="A22" s="455"/>
      <c r="B22" s="455"/>
      <c r="C22" s="455" t="s">
        <v>550</v>
      </c>
      <c r="D22" s="455"/>
      <c r="E22" s="455" t="s">
        <v>8</v>
      </c>
      <c r="F22" s="455"/>
      <c r="G22" s="455" t="s">
        <v>551</v>
      </c>
      <c r="H22" s="455"/>
      <c r="I22" s="460"/>
      <c r="J22" s="462"/>
      <c r="K22" s="455"/>
      <c r="L22" s="464"/>
    </row>
    <row r="23" spans="1:12" ht="31.5" x14ac:dyDescent="0.25">
      <c r="A23" s="455"/>
      <c r="B23" s="455"/>
      <c r="C23" s="260" t="s">
        <v>189</v>
      </c>
      <c r="D23" s="260" t="s">
        <v>188</v>
      </c>
      <c r="E23" s="260" t="s">
        <v>189</v>
      </c>
      <c r="F23" s="260" t="s">
        <v>188</v>
      </c>
      <c r="G23" s="260" t="s">
        <v>189</v>
      </c>
      <c r="H23" s="260" t="s">
        <v>188</v>
      </c>
      <c r="I23" s="460"/>
      <c r="J23" s="463"/>
      <c r="K23" s="455"/>
      <c r="L23" s="464"/>
    </row>
    <row r="24" spans="1:12" ht="15.75" x14ac:dyDescent="0.25">
      <c r="A24" s="255">
        <v>1</v>
      </c>
      <c r="B24" s="255">
        <v>2</v>
      </c>
      <c r="C24" s="260">
        <v>3</v>
      </c>
      <c r="D24" s="260">
        <v>4</v>
      </c>
      <c r="E24" s="260">
        <v>5</v>
      </c>
      <c r="F24" s="260">
        <v>6</v>
      </c>
      <c r="G24" s="260">
        <v>7</v>
      </c>
      <c r="H24" s="260">
        <v>8</v>
      </c>
      <c r="I24" s="260">
        <v>9</v>
      </c>
      <c r="J24" s="260">
        <v>10</v>
      </c>
      <c r="K24" s="260">
        <v>11</v>
      </c>
      <c r="L24" s="260">
        <v>12</v>
      </c>
    </row>
    <row r="25" spans="1:12" ht="15.75" x14ac:dyDescent="0.25">
      <c r="A25" s="261">
        <v>1</v>
      </c>
      <c r="B25" s="262" t="s">
        <v>187</v>
      </c>
      <c r="C25" s="264"/>
      <c r="D25" s="264"/>
      <c r="E25" s="263"/>
      <c r="F25" s="263"/>
      <c r="G25" s="264"/>
      <c r="H25" s="264"/>
      <c r="I25" s="264"/>
      <c r="J25" s="263"/>
      <c r="K25" s="265"/>
      <c r="L25" s="266"/>
    </row>
    <row r="26" spans="1:12" ht="15.75" x14ac:dyDescent="0.25">
      <c r="A26" s="261" t="s">
        <v>456</v>
      </c>
      <c r="B26" s="267" t="s">
        <v>457</v>
      </c>
      <c r="C26" s="358" t="s">
        <v>413</v>
      </c>
      <c r="D26" s="358" t="s">
        <v>413</v>
      </c>
      <c r="E26" s="358" t="s">
        <v>413</v>
      </c>
      <c r="F26" s="358" t="s">
        <v>413</v>
      </c>
      <c r="G26" s="358" t="s">
        <v>413</v>
      </c>
      <c r="H26" s="358" t="s">
        <v>413</v>
      </c>
      <c r="I26" s="264"/>
      <c r="J26" s="263"/>
      <c r="K26" s="265"/>
      <c r="L26" s="265"/>
    </row>
    <row r="27" spans="1:12" ht="31.5" x14ac:dyDescent="0.25">
      <c r="A27" s="261" t="s">
        <v>458</v>
      </c>
      <c r="B27" s="267" t="s">
        <v>459</v>
      </c>
      <c r="C27" s="358" t="s">
        <v>413</v>
      </c>
      <c r="D27" s="358" t="s">
        <v>413</v>
      </c>
      <c r="E27" s="358" t="s">
        <v>413</v>
      </c>
      <c r="F27" s="358" t="s">
        <v>413</v>
      </c>
      <c r="G27" s="358" t="s">
        <v>413</v>
      </c>
      <c r="H27" s="358" t="s">
        <v>413</v>
      </c>
      <c r="I27" s="264"/>
      <c r="J27" s="263"/>
      <c r="K27" s="265"/>
      <c r="L27" s="265"/>
    </row>
    <row r="28" spans="1:12" ht="63" x14ac:dyDescent="0.25">
      <c r="A28" s="261" t="s">
        <v>460</v>
      </c>
      <c r="B28" s="267" t="s">
        <v>461</v>
      </c>
      <c r="C28" s="358" t="s">
        <v>413</v>
      </c>
      <c r="D28" s="358" t="s">
        <v>413</v>
      </c>
      <c r="E28" s="358" t="s">
        <v>413</v>
      </c>
      <c r="F28" s="358" t="s">
        <v>413</v>
      </c>
      <c r="G28" s="358" t="s">
        <v>413</v>
      </c>
      <c r="H28" s="358" t="s">
        <v>413</v>
      </c>
      <c r="I28" s="264"/>
      <c r="J28" s="263"/>
      <c r="K28" s="265"/>
      <c r="L28" s="265"/>
    </row>
    <row r="29" spans="1:12" ht="31.5" x14ac:dyDescent="0.25">
      <c r="A29" s="261" t="s">
        <v>462</v>
      </c>
      <c r="B29" s="267" t="s">
        <v>463</v>
      </c>
      <c r="C29" s="358" t="s">
        <v>413</v>
      </c>
      <c r="D29" s="358" t="s">
        <v>413</v>
      </c>
      <c r="E29" s="358" t="s">
        <v>413</v>
      </c>
      <c r="F29" s="358" t="s">
        <v>413</v>
      </c>
      <c r="G29" s="358" t="s">
        <v>413</v>
      </c>
      <c r="H29" s="358" t="s">
        <v>413</v>
      </c>
      <c r="I29" s="264"/>
      <c r="J29" s="263"/>
      <c r="K29" s="265"/>
      <c r="L29" s="265"/>
    </row>
    <row r="30" spans="1:12" ht="31.5" x14ac:dyDescent="0.25">
      <c r="A30" s="261" t="s">
        <v>464</v>
      </c>
      <c r="B30" s="267" t="s">
        <v>465</v>
      </c>
      <c r="C30" s="358" t="s">
        <v>413</v>
      </c>
      <c r="D30" s="358" t="s">
        <v>413</v>
      </c>
      <c r="E30" s="358" t="s">
        <v>413</v>
      </c>
      <c r="F30" s="358" t="s">
        <v>413</v>
      </c>
      <c r="G30" s="358" t="s">
        <v>413</v>
      </c>
      <c r="H30" s="358" t="s">
        <v>413</v>
      </c>
      <c r="I30" s="264"/>
      <c r="J30" s="263"/>
      <c r="K30" s="265"/>
      <c r="L30" s="265"/>
    </row>
    <row r="31" spans="1:12" ht="31.5" x14ac:dyDescent="0.25">
      <c r="A31" s="261" t="s">
        <v>466</v>
      </c>
      <c r="B31" s="268" t="s">
        <v>329</v>
      </c>
      <c r="C31" s="358">
        <v>45667</v>
      </c>
      <c r="D31" s="358">
        <v>45746</v>
      </c>
      <c r="E31" s="346"/>
      <c r="F31" s="346"/>
      <c r="G31" s="358">
        <v>46032</v>
      </c>
      <c r="H31" s="358">
        <v>46142</v>
      </c>
      <c r="I31" s="263"/>
      <c r="J31" s="263"/>
      <c r="K31" s="265"/>
      <c r="L31" s="265"/>
    </row>
    <row r="32" spans="1:12" ht="31.5" x14ac:dyDescent="0.25">
      <c r="A32" s="261" t="s">
        <v>467</v>
      </c>
      <c r="B32" s="268" t="s">
        <v>468</v>
      </c>
      <c r="C32" s="358">
        <v>45748</v>
      </c>
      <c r="D32" s="358">
        <v>45960</v>
      </c>
      <c r="E32" s="346"/>
      <c r="F32" s="346"/>
      <c r="G32" s="358">
        <v>46143</v>
      </c>
      <c r="H32" s="358">
        <v>46325</v>
      </c>
      <c r="I32" s="263"/>
      <c r="J32" s="263"/>
      <c r="K32" s="265"/>
      <c r="L32" s="265"/>
    </row>
    <row r="33" spans="1:12" ht="47.25" x14ac:dyDescent="0.25">
      <c r="A33" s="261" t="s">
        <v>469</v>
      </c>
      <c r="B33" s="268" t="s">
        <v>470</v>
      </c>
      <c r="C33" s="358" t="s">
        <v>413</v>
      </c>
      <c r="D33" s="358" t="s">
        <v>413</v>
      </c>
      <c r="E33" s="263"/>
      <c r="F33" s="263"/>
      <c r="G33" s="358" t="s">
        <v>413</v>
      </c>
      <c r="H33" s="358" t="s">
        <v>413</v>
      </c>
      <c r="I33" s="264"/>
      <c r="J33" s="263"/>
      <c r="K33" s="265"/>
      <c r="L33" s="265"/>
    </row>
    <row r="34" spans="1:12" ht="63" x14ac:dyDescent="0.25">
      <c r="A34" s="261" t="s">
        <v>471</v>
      </c>
      <c r="B34" s="268" t="s">
        <v>472</v>
      </c>
      <c r="C34" s="358" t="s">
        <v>413</v>
      </c>
      <c r="D34" s="358" t="s">
        <v>413</v>
      </c>
      <c r="E34" s="269"/>
      <c r="F34" s="269"/>
      <c r="G34" s="358" t="s">
        <v>413</v>
      </c>
      <c r="H34" s="358" t="s">
        <v>413</v>
      </c>
      <c r="I34" s="264"/>
      <c r="J34" s="269"/>
      <c r="K34" s="269"/>
      <c r="L34" s="265"/>
    </row>
    <row r="35" spans="1:12" ht="31.5" x14ac:dyDescent="0.25">
      <c r="A35" s="261" t="s">
        <v>473</v>
      </c>
      <c r="B35" s="268" t="s">
        <v>186</v>
      </c>
      <c r="C35" s="358">
        <v>45748</v>
      </c>
      <c r="D35" s="358">
        <v>45960</v>
      </c>
      <c r="E35" s="269"/>
      <c r="F35" s="269"/>
      <c r="G35" s="358">
        <v>46143</v>
      </c>
      <c r="H35" s="358">
        <v>46325</v>
      </c>
      <c r="I35" s="264"/>
      <c r="J35" s="269"/>
      <c r="K35" s="269"/>
      <c r="L35" s="265"/>
    </row>
    <row r="36" spans="1:12" ht="31.5" x14ac:dyDescent="0.25">
      <c r="A36" s="261" t="s">
        <v>474</v>
      </c>
      <c r="B36" s="268" t="s">
        <v>475</v>
      </c>
      <c r="C36" s="358" t="s">
        <v>413</v>
      </c>
      <c r="D36" s="358" t="s">
        <v>413</v>
      </c>
      <c r="E36" s="270"/>
      <c r="F36" s="271"/>
      <c r="G36" s="358" t="s">
        <v>413</v>
      </c>
      <c r="H36" s="358" t="s">
        <v>413</v>
      </c>
      <c r="I36" s="264"/>
      <c r="J36" s="272"/>
      <c r="K36" s="265"/>
      <c r="L36" s="265"/>
    </row>
    <row r="37" spans="1:12" ht="15.75" x14ac:dyDescent="0.25">
      <c r="A37" s="261" t="s">
        <v>476</v>
      </c>
      <c r="B37" s="268" t="s">
        <v>185</v>
      </c>
      <c r="C37" s="358">
        <v>45748</v>
      </c>
      <c r="D37" s="358">
        <v>45960</v>
      </c>
      <c r="E37" s="270"/>
      <c r="F37" s="271"/>
      <c r="G37" s="358">
        <v>46143</v>
      </c>
      <c r="H37" s="358">
        <v>46325</v>
      </c>
      <c r="I37" s="272"/>
      <c r="J37" s="272"/>
      <c r="K37" s="265"/>
      <c r="L37" s="265"/>
    </row>
    <row r="38" spans="1:12" ht="15.75" x14ac:dyDescent="0.25">
      <c r="A38" s="261" t="s">
        <v>477</v>
      </c>
      <c r="B38" s="262" t="s">
        <v>184</v>
      </c>
      <c r="C38" s="345"/>
      <c r="D38" s="265"/>
      <c r="E38" s="265"/>
      <c r="F38" s="265"/>
      <c r="G38" s="345"/>
      <c r="H38" s="265"/>
      <c r="I38" s="272"/>
      <c r="J38" s="265"/>
      <c r="K38" s="265"/>
      <c r="L38" s="265"/>
    </row>
    <row r="39" spans="1:12" ht="63" x14ac:dyDescent="0.25">
      <c r="A39" s="261">
        <v>2</v>
      </c>
      <c r="B39" s="268" t="s">
        <v>478</v>
      </c>
      <c r="C39" s="358">
        <v>46023</v>
      </c>
      <c r="D39" s="358">
        <v>46111</v>
      </c>
      <c r="E39" s="265"/>
      <c r="F39" s="265"/>
      <c r="G39" s="358">
        <v>46327</v>
      </c>
      <c r="H39" s="358">
        <v>46476</v>
      </c>
      <c r="I39" s="265"/>
      <c r="J39" s="265"/>
      <c r="K39" s="265"/>
      <c r="L39" s="265"/>
    </row>
    <row r="40" spans="1:12" ht="15.75" x14ac:dyDescent="0.25">
      <c r="A40" s="261" t="s">
        <v>479</v>
      </c>
      <c r="B40" s="268" t="s">
        <v>480</v>
      </c>
      <c r="C40" s="358" t="s">
        <v>413</v>
      </c>
      <c r="D40" s="358" t="s">
        <v>413</v>
      </c>
      <c r="E40" s="265"/>
      <c r="F40" s="265"/>
      <c r="G40" s="358" t="s">
        <v>413</v>
      </c>
      <c r="H40" s="358" t="s">
        <v>413</v>
      </c>
      <c r="I40" s="264"/>
      <c r="J40" s="265"/>
      <c r="K40" s="265"/>
      <c r="L40" s="265"/>
    </row>
    <row r="41" spans="1:12" ht="47.25" x14ac:dyDescent="0.25">
      <c r="A41" s="261" t="s">
        <v>481</v>
      </c>
      <c r="B41" s="262" t="s">
        <v>482</v>
      </c>
      <c r="C41" s="358"/>
      <c r="D41" s="358"/>
      <c r="E41" s="265"/>
      <c r="F41" s="265"/>
      <c r="G41" s="358"/>
      <c r="H41" s="358"/>
      <c r="I41" s="265"/>
      <c r="J41" s="265"/>
      <c r="K41" s="265"/>
      <c r="L41" s="265"/>
    </row>
    <row r="42" spans="1:12" ht="31.5" x14ac:dyDescent="0.25">
      <c r="A42" s="261">
        <v>3</v>
      </c>
      <c r="B42" s="268" t="s">
        <v>483</v>
      </c>
      <c r="C42" s="358" t="s">
        <v>413</v>
      </c>
      <c r="D42" s="358" t="s">
        <v>413</v>
      </c>
      <c r="E42" s="265"/>
      <c r="F42" s="265"/>
      <c r="G42" s="358" t="s">
        <v>413</v>
      </c>
      <c r="H42" s="358" t="s">
        <v>413</v>
      </c>
      <c r="I42" s="265"/>
      <c r="J42" s="265"/>
      <c r="K42" s="265"/>
      <c r="L42" s="265"/>
    </row>
    <row r="43" spans="1:12" ht="15.75" x14ac:dyDescent="0.25">
      <c r="A43" s="261" t="s">
        <v>484</v>
      </c>
      <c r="B43" s="268" t="s">
        <v>183</v>
      </c>
      <c r="C43" s="358" t="s">
        <v>413</v>
      </c>
      <c r="D43" s="358" t="s">
        <v>413</v>
      </c>
      <c r="E43" s="265"/>
      <c r="F43" s="265"/>
      <c r="G43" s="358" t="s">
        <v>413</v>
      </c>
      <c r="H43" s="358" t="s">
        <v>413</v>
      </c>
      <c r="I43" s="264"/>
      <c r="J43" s="265"/>
      <c r="K43" s="265"/>
      <c r="L43" s="265"/>
    </row>
    <row r="44" spans="1:12" ht="15.75" x14ac:dyDescent="0.25">
      <c r="A44" s="261" t="s">
        <v>485</v>
      </c>
      <c r="B44" s="268" t="s">
        <v>486</v>
      </c>
      <c r="C44" s="358">
        <v>46113</v>
      </c>
      <c r="D44" s="358">
        <v>46295</v>
      </c>
      <c r="E44" s="265"/>
      <c r="F44" s="265"/>
      <c r="G44" s="358">
        <v>46478</v>
      </c>
      <c r="H44" s="358">
        <v>46660</v>
      </c>
      <c r="I44" s="264"/>
      <c r="J44" s="265"/>
      <c r="K44" s="265"/>
      <c r="L44" s="265"/>
    </row>
    <row r="45" spans="1:12" ht="78.75" x14ac:dyDescent="0.25">
      <c r="A45" s="261" t="s">
        <v>487</v>
      </c>
      <c r="B45" s="268" t="s">
        <v>488</v>
      </c>
      <c r="C45" s="358" t="s">
        <v>413</v>
      </c>
      <c r="D45" s="358" t="s">
        <v>413</v>
      </c>
      <c r="E45" s="265"/>
      <c r="F45" s="265"/>
      <c r="G45" s="358" t="s">
        <v>413</v>
      </c>
      <c r="H45" s="358" t="s">
        <v>413</v>
      </c>
      <c r="I45" s="264"/>
      <c r="J45" s="265"/>
      <c r="K45" s="265"/>
      <c r="L45" s="265"/>
    </row>
    <row r="46" spans="1:12" ht="157.5" x14ac:dyDescent="0.25">
      <c r="A46" s="261" t="s">
        <v>489</v>
      </c>
      <c r="B46" s="268" t="s">
        <v>490</v>
      </c>
      <c r="C46" s="358" t="s">
        <v>413</v>
      </c>
      <c r="D46" s="358" t="s">
        <v>413</v>
      </c>
      <c r="E46" s="265"/>
      <c r="F46" s="265"/>
      <c r="G46" s="358" t="s">
        <v>413</v>
      </c>
      <c r="H46" s="358" t="s">
        <v>413</v>
      </c>
      <c r="I46" s="264"/>
      <c r="J46" s="265"/>
      <c r="K46" s="265"/>
      <c r="L46" s="265"/>
    </row>
    <row r="47" spans="1:12" ht="15.75" x14ac:dyDescent="0.25">
      <c r="A47" s="261" t="s">
        <v>491</v>
      </c>
      <c r="B47" s="268" t="s">
        <v>492</v>
      </c>
      <c r="C47" s="358">
        <v>46296</v>
      </c>
      <c r="D47" s="358">
        <v>46387</v>
      </c>
      <c r="E47" s="265"/>
      <c r="F47" s="265"/>
      <c r="G47" s="358">
        <v>46661</v>
      </c>
      <c r="H47" s="358">
        <v>46752</v>
      </c>
      <c r="I47" s="265"/>
      <c r="J47" s="265"/>
      <c r="K47" s="265"/>
      <c r="L47" s="265"/>
    </row>
    <row r="48" spans="1:12" ht="31.5" x14ac:dyDescent="0.25">
      <c r="A48" s="261" t="s">
        <v>493</v>
      </c>
      <c r="B48" s="262" t="s">
        <v>182</v>
      </c>
      <c r="C48" s="358"/>
      <c r="D48" s="358"/>
      <c r="E48" s="265"/>
      <c r="F48" s="265"/>
      <c r="G48" s="358"/>
      <c r="H48" s="358"/>
      <c r="I48" s="265"/>
      <c r="J48" s="265"/>
      <c r="K48" s="265"/>
      <c r="L48" s="265"/>
    </row>
    <row r="49" spans="1:12" ht="31.5" x14ac:dyDescent="0.25">
      <c r="A49" s="261">
        <v>4</v>
      </c>
      <c r="B49" s="268" t="s">
        <v>181</v>
      </c>
      <c r="C49" s="358">
        <v>46296</v>
      </c>
      <c r="D49" s="358">
        <v>46387</v>
      </c>
      <c r="E49" s="265"/>
      <c r="F49" s="265"/>
      <c r="G49" s="358">
        <v>46661</v>
      </c>
      <c r="H49" s="358">
        <v>46752</v>
      </c>
      <c r="I49" s="265"/>
      <c r="J49" s="265"/>
      <c r="K49" s="265"/>
      <c r="L49" s="265"/>
    </row>
    <row r="50" spans="1:12" ht="78.75" x14ac:dyDescent="0.25">
      <c r="A50" s="261" t="s">
        <v>494</v>
      </c>
      <c r="B50" s="268" t="s">
        <v>495</v>
      </c>
      <c r="C50" s="358">
        <v>46296</v>
      </c>
      <c r="D50" s="358">
        <v>46387</v>
      </c>
      <c r="E50" s="265"/>
      <c r="F50" s="265"/>
      <c r="G50" s="358">
        <v>46661</v>
      </c>
      <c r="H50" s="358">
        <v>46752</v>
      </c>
      <c r="I50" s="264"/>
      <c r="J50" s="265"/>
      <c r="K50" s="265"/>
      <c r="L50" s="265"/>
    </row>
    <row r="51" spans="1:12" ht="63" x14ac:dyDescent="0.25">
      <c r="A51" s="261" t="s">
        <v>496</v>
      </c>
      <c r="B51" s="268" t="s">
        <v>497</v>
      </c>
      <c r="C51" s="358" t="s">
        <v>413</v>
      </c>
      <c r="D51" s="358" t="s">
        <v>413</v>
      </c>
      <c r="E51" s="265"/>
      <c r="F51" s="265"/>
      <c r="G51" s="358" t="s">
        <v>413</v>
      </c>
      <c r="H51" s="358" t="s">
        <v>413</v>
      </c>
      <c r="I51" s="265"/>
      <c r="J51" s="265"/>
      <c r="K51" s="265"/>
      <c r="L51" s="265"/>
    </row>
    <row r="52" spans="1:12" ht="63" x14ac:dyDescent="0.25">
      <c r="A52" s="261" t="s">
        <v>498</v>
      </c>
      <c r="B52" s="268" t="s">
        <v>499</v>
      </c>
      <c r="C52" s="358" t="s">
        <v>413</v>
      </c>
      <c r="D52" s="358" t="s">
        <v>413</v>
      </c>
      <c r="E52" s="265"/>
      <c r="F52" s="265"/>
      <c r="G52" s="358" t="s">
        <v>413</v>
      </c>
      <c r="H52" s="358" t="s">
        <v>413</v>
      </c>
      <c r="I52" s="264"/>
      <c r="J52" s="265"/>
      <c r="K52" s="265"/>
      <c r="L52" s="265"/>
    </row>
    <row r="53" spans="1:12" ht="31.5" x14ac:dyDescent="0.25">
      <c r="A53" s="261" t="s">
        <v>500</v>
      </c>
      <c r="B53" s="273" t="s">
        <v>501</v>
      </c>
      <c r="C53" s="358">
        <v>46296</v>
      </c>
      <c r="D53" s="358">
        <v>46387</v>
      </c>
      <c r="E53" s="265"/>
      <c r="F53" s="265"/>
      <c r="G53" s="358">
        <v>46661</v>
      </c>
      <c r="H53" s="358">
        <v>46752</v>
      </c>
      <c r="I53" s="265"/>
      <c r="J53" s="265"/>
      <c r="K53" s="265"/>
      <c r="L53" s="265"/>
    </row>
    <row r="54" spans="1:12" ht="31.5" x14ac:dyDescent="0.25">
      <c r="A54" s="261" t="s">
        <v>502</v>
      </c>
      <c r="B54" s="268" t="s">
        <v>503</v>
      </c>
      <c r="C54" s="358" t="s">
        <v>413</v>
      </c>
      <c r="D54" s="358" t="s">
        <v>413</v>
      </c>
      <c r="E54" s="265"/>
      <c r="F54" s="265"/>
      <c r="G54" s="358" t="s">
        <v>413</v>
      </c>
      <c r="H54" s="358" t="s">
        <v>413</v>
      </c>
      <c r="I54" s="265"/>
      <c r="J54" s="265"/>
      <c r="K54" s="265"/>
      <c r="L54" s="265"/>
    </row>
  </sheetData>
  <mergeCells count="23">
    <mergeCell ref="A13:L13"/>
    <mergeCell ref="A15:L15"/>
    <mergeCell ref="A16:L16"/>
    <mergeCell ref="A19:L19"/>
    <mergeCell ref="E22:F22"/>
    <mergeCell ref="B20:I20"/>
    <mergeCell ref="A21:A23"/>
    <mergeCell ref="B21:B23"/>
    <mergeCell ref="A14:L14"/>
    <mergeCell ref="C21:H21"/>
    <mergeCell ref="I21:I23"/>
    <mergeCell ref="J21:J23"/>
    <mergeCell ref="K21:K23"/>
    <mergeCell ref="L21:L23"/>
    <mergeCell ref="C22:D22"/>
    <mergeCell ref="G22:H22"/>
    <mergeCell ref="A5:L5"/>
    <mergeCell ref="A7:L7"/>
    <mergeCell ref="A9:L9"/>
    <mergeCell ref="A10:L10"/>
    <mergeCell ref="A12:L12"/>
    <mergeCell ref="A8:L8"/>
    <mergeCell ref="A11:L11"/>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2016-04-01T08:49:35Z</cp:lastPrinted>
  <dcterms:created xsi:type="dcterms:W3CDTF">2015-08-16T15:31:05Z</dcterms:created>
  <dcterms:modified xsi:type="dcterms:W3CDTF">2025-11-10T14:59:58Z</dcterms:modified>
</cp:coreProperties>
</file>